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05" yWindow="-105" windowWidth="23250" windowHeight="12570"/>
  </bookViews>
  <sheets>
    <sheet name="Приложение 3 март" sheetId="43" r:id="rId1"/>
  </sheets>
  <externalReferences>
    <externalReference r:id="rId2"/>
  </externalReferences>
  <definedNames>
    <definedName name="_xlnm._FilterDatabase" localSheetId="0" hidden="1">'Приложение 3 март'!$A$13:$F$260</definedName>
    <definedName name="_xlnm.Print_Titles" localSheetId="0">'Приложение 3 март'!$13:$14</definedName>
    <definedName name="_xlnm.Print_Area" localSheetId="0">'Приложение 3 март'!$A$1:$F$260</definedName>
  </definedNames>
  <calcPr calcId="125725"/>
</workbook>
</file>

<file path=xl/calcChain.xml><?xml version="1.0" encoding="utf-8"?>
<calcChain xmlns="http://schemas.openxmlformats.org/spreadsheetml/2006/main">
  <c r="E219" i="43"/>
  <c r="E99"/>
  <c r="E228"/>
  <c r="E134"/>
  <c r="E199"/>
  <c r="E127"/>
  <c r="E120"/>
  <c r="E116"/>
  <c r="E194"/>
  <c r="E205"/>
  <c r="E35"/>
  <c r="E28"/>
  <c r="E21"/>
  <c r="E169"/>
  <c r="E234"/>
  <c r="E71"/>
  <c r="E59"/>
  <c r="E47"/>
  <c r="E106"/>
  <c r="E96"/>
  <c r="E92"/>
  <c r="E89"/>
  <c r="E242"/>
  <c r="E240"/>
  <c r="E216"/>
  <c r="E210"/>
  <c r="E225"/>
  <c r="E213"/>
  <c r="E158"/>
  <c r="E156"/>
  <c r="E154"/>
  <c r="E149"/>
  <c r="E147"/>
  <c r="E145"/>
  <c r="E140"/>
  <c r="F55" l="1"/>
  <c r="F54" s="1"/>
  <c r="E55"/>
  <c r="E54" s="1"/>
  <c r="E70"/>
  <c r="E69" s="1"/>
  <c r="E68" s="1"/>
  <c r="E67" s="1"/>
  <c r="F70"/>
  <c r="F69" s="1"/>
  <c r="F68" s="1"/>
  <c r="F67" s="1"/>
  <c r="E110"/>
  <c r="E155"/>
  <c r="E50" l="1"/>
  <c r="E231" l="1"/>
  <c r="E123"/>
  <c r="E118"/>
  <c r="E83"/>
  <c r="E52" l="1"/>
  <c r="E51" s="1"/>
  <c r="F52"/>
  <c r="F51" s="1"/>
  <c r="F171" l="1"/>
  <c r="F170" s="1"/>
  <c r="E171"/>
  <c r="E170" s="1"/>
  <c r="E49"/>
  <c r="E48" s="1"/>
  <c r="E77"/>
  <c r="F168"/>
  <c r="F167" s="1"/>
  <c r="E168"/>
  <c r="E167" s="1"/>
  <c r="E58"/>
  <c r="E57" s="1"/>
  <c r="F58"/>
  <c r="F57" s="1"/>
  <c r="F49"/>
  <c r="F48" s="1"/>
  <c r="F166" l="1"/>
  <c r="F165" s="1"/>
  <c r="F164" s="1"/>
  <c r="E166"/>
  <c r="E204" l="1"/>
  <c r="E203" s="1"/>
  <c r="E222"/>
  <c r="F204"/>
  <c r="F203" s="1"/>
  <c r="F209"/>
  <c r="F201"/>
  <c r="F200" s="1"/>
  <c r="E202"/>
  <c r="E201" s="1"/>
  <c r="E200" s="1"/>
  <c r="E183"/>
  <c r="E27" l="1"/>
  <c r="E182" l="1"/>
  <c r="E181" s="1"/>
  <c r="E180" s="1"/>
  <c r="E179" l="1"/>
  <c r="E209"/>
  <c r="E208"/>
  <c r="E207" s="1"/>
  <c r="F207"/>
  <c r="F206" s="1"/>
  <c r="E206" l="1"/>
  <c r="F236"/>
  <c r="F235" s="1"/>
  <c r="E143"/>
  <c r="E142" s="1"/>
  <c r="E141" s="1"/>
  <c r="F143"/>
  <c r="F142" s="1"/>
  <c r="F141" s="1"/>
  <c r="F40"/>
  <c r="F39" s="1"/>
  <c r="F38" s="1"/>
  <c r="E40"/>
  <c r="E39" s="1"/>
  <c r="E38" s="1"/>
  <c r="E37" s="1"/>
  <c r="E36" s="1"/>
  <c r="F62"/>
  <c r="F61" s="1"/>
  <c r="E62"/>
  <c r="E61" s="1"/>
  <c r="F46"/>
  <c r="F45" s="1"/>
  <c r="E46"/>
  <c r="E45" s="1"/>
  <c r="F239"/>
  <c r="F241"/>
  <c r="E20"/>
  <c r="E19" s="1"/>
  <c r="F101"/>
  <c r="F100" s="1"/>
  <c r="E101"/>
  <c r="E100" s="1"/>
  <c r="E259"/>
  <c r="E258" s="1"/>
  <c r="F259"/>
  <c r="F258" s="1"/>
  <c r="F256"/>
  <c r="F255" s="1"/>
  <c r="E256"/>
  <c r="E255" s="1"/>
  <c r="F253"/>
  <c r="F252" s="1"/>
  <c r="E253"/>
  <c r="E252" s="1"/>
  <c r="F250"/>
  <c r="F249" s="1"/>
  <c r="E250"/>
  <c r="E249" s="1"/>
  <c r="F247"/>
  <c r="F246" s="1"/>
  <c r="E247"/>
  <c r="E246" s="1"/>
  <c r="F244"/>
  <c r="F243" s="1"/>
  <c r="E244"/>
  <c r="E243" s="1"/>
  <c r="E241"/>
  <c r="E239"/>
  <c r="E236"/>
  <c r="E235" s="1"/>
  <c r="F233"/>
  <c r="F232" s="1"/>
  <c r="E233"/>
  <c r="E232" s="1"/>
  <c r="F230"/>
  <c r="F229" s="1"/>
  <c r="E230"/>
  <c r="E229" s="1"/>
  <c r="F227"/>
  <c r="F226" s="1"/>
  <c r="E227"/>
  <c r="E226" s="1"/>
  <c r="F224"/>
  <c r="F223" s="1"/>
  <c r="E224"/>
  <c r="E223" s="1"/>
  <c r="F221"/>
  <c r="F220" s="1"/>
  <c r="E221"/>
  <c r="E220" s="1"/>
  <c r="F218"/>
  <c r="F217" s="1"/>
  <c r="E218"/>
  <c r="E217" s="1"/>
  <c r="F215"/>
  <c r="F214" s="1"/>
  <c r="E215"/>
  <c r="E214" s="1"/>
  <c r="F212"/>
  <c r="F211" s="1"/>
  <c r="E212"/>
  <c r="E211" s="1"/>
  <c r="F198"/>
  <c r="F197" s="1"/>
  <c r="E198"/>
  <c r="E197" s="1"/>
  <c r="F193"/>
  <c r="F192" s="1"/>
  <c r="E193"/>
  <c r="E192" s="1"/>
  <c r="F187"/>
  <c r="F185" s="1"/>
  <c r="E187"/>
  <c r="E186" s="1"/>
  <c r="E184" s="1"/>
  <c r="F177"/>
  <c r="F175" s="1"/>
  <c r="E177"/>
  <c r="E175" s="1"/>
  <c r="F162"/>
  <c r="F161" s="1"/>
  <c r="E162"/>
  <c r="E161" s="1"/>
  <c r="E159" s="1"/>
  <c r="F157"/>
  <c r="E157"/>
  <c r="F155"/>
  <c r="F153"/>
  <c r="E153"/>
  <c r="F148"/>
  <c r="E148"/>
  <c r="F146"/>
  <c r="E146"/>
  <c r="F144"/>
  <c r="E144"/>
  <c r="F139"/>
  <c r="F138" s="1"/>
  <c r="E139"/>
  <c r="E138" s="1"/>
  <c r="E137" s="1"/>
  <c r="F133"/>
  <c r="F132" s="1"/>
  <c r="F131" s="1"/>
  <c r="E133"/>
  <c r="E132" s="1"/>
  <c r="E131" s="1"/>
  <c r="E129"/>
  <c r="E128" s="1"/>
  <c r="F129"/>
  <c r="F128" s="1"/>
  <c r="F126"/>
  <c r="F125" s="1"/>
  <c r="E126"/>
  <c r="E125" s="1"/>
  <c r="F122"/>
  <c r="F121" s="1"/>
  <c r="E122"/>
  <c r="E121" s="1"/>
  <c r="F119"/>
  <c r="E119"/>
  <c r="F117"/>
  <c r="E117"/>
  <c r="F115"/>
  <c r="E115"/>
  <c r="F109"/>
  <c r="F108" s="1"/>
  <c r="F107" s="1"/>
  <c r="E109"/>
  <c r="E108" s="1"/>
  <c r="E107" s="1"/>
  <c r="F105"/>
  <c r="F104" s="1"/>
  <c r="F103" s="1"/>
  <c r="E105"/>
  <c r="E104" s="1"/>
  <c r="E103" s="1"/>
  <c r="F98"/>
  <c r="F97" s="1"/>
  <c r="E98"/>
  <c r="E97" s="1"/>
  <c r="F95"/>
  <c r="F94" s="1"/>
  <c r="E95"/>
  <c r="E94" s="1"/>
  <c r="E91"/>
  <c r="E90" s="1"/>
  <c r="F91"/>
  <c r="F90" s="1"/>
  <c r="F88"/>
  <c r="F87" s="1"/>
  <c r="E88"/>
  <c r="E87" s="1"/>
  <c r="F83"/>
  <c r="F82" s="1"/>
  <c r="F81" s="1"/>
  <c r="F80" s="1"/>
  <c r="F79" s="1"/>
  <c r="F78" s="1"/>
  <c r="E82"/>
  <c r="E81" s="1"/>
  <c r="E80" s="1"/>
  <c r="E79" s="1"/>
  <c r="E78" s="1"/>
  <c r="F76"/>
  <c r="F75" s="1"/>
  <c r="F74" s="1"/>
  <c r="F73" s="1"/>
  <c r="F72" s="1"/>
  <c r="E76"/>
  <c r="E75" s="1"/>
  <c r="E74" s="1"/>
  <c r="E73" s="1"/>
  <c r="E72" s="1"/>
  <c r="F65"/>
  <c r="F64" s="1"/>
  <c r="E65"/>
  <c r="E64" s="1"/>
  <c r="F34"/>
  <c r="F33" s="1"/>
  <c r="F32" s="1"/>
  <c r="E34"/>
  <c r="E33" s="1"/>
  <c r="E32" s="1"/>
  <c r="F30"/>
  <c r="F29" s="1"/>
  <c r="E30"/>
  <c r="E29" s="1"/>
  <c r="F27"/>
  <c r="F26" s="1"/>
  <c r="E26"/>
  <c r="F23"/>
  <c r="F22" s="1"/>
  <c r="E23"/>
  <c r="E22" s="1"/>
  <c r="F20"/>
  <c r="F19" s="1"/>
  <c r="F18" l="1"/>
  <c r="F137"/>
  <c r="F136"/>
  <c r="F44"/>
  <c r="F43" s="1"/>
  <c r="F25"/>
  <c r="F86"/>
  <c r="F124"/>
  <c r="F93"/>
  <c r="E60"/>
  <c r="E44"/>
  <c r="E43" s="1"/>
  <c r="F60"/>
  <c r="F191"/>
  <c r="F189" s="1"/>
  <c r="E114"/>
  <c r="E113" s="1"/>
  <c r="F190"/>
  <c r="E238"/>
  <c r="E196" s="1"/>
  <c r="E18"/>
  <c r="E160"/>
  <c r="E190"/>
  <c r="E191"/>
  <c r="E189" s="1"/>
  <c r="E124"/>
  <c r="F114"/>
  <c r="F113" s="1"/>
  <c r="F152"/>
  <c r="F151" s="1"/>
  <c r="F150" s="1"/>
  <c r="F238"/>
  <c r="F196" s="1"/>
  <c r="F195" s="1"/>
  <c r="F186"/>
  <c r="F184" s="1"/>
  <c r="E93"/>
  <c r="F176"/>
  <c r="F174" s="1"/>
  <c r="E25"/>
  <c r="F37"/>
  <c r="F36"/>
  <c r="F160"/>
  <c r="F159"/>
  <c r="E136"/>
  <c r="E152"/>
  <c r="E151" s="1"/>
  <c r="E150" s="1"/>
  <c r="E185"/>
  <c r="E86"/>
  <c r="E176"/>
  <c r="E174" s="1"/>
  <c r="F17" l="1"/>
  <c r="F16" s="1"/>
  <c r="F135"/>
  <c r="F85"/>
  <c r="F84" s="1"/>
  <c r="F42"/>
  <c r="F173"/>
  <c r="F112"/>
  <c r="F111" s="1"/>
  <c r="E42"/>
  <c r="E173"/>
  <c r="E165"/>
  <c r="E164" s="1"/>
  <c r="E195"/>
  <c r="E135"/>
  <c r="E112"/>
  <c r="E111" s="1"/>
  <c r="E17"/>
  <c r="E16" s="1"/>
  <c r="E85"/>
  <c r="E84" s="1"/>
  <c r="F15" l="1"/>
  <c r="E15"/>
</calcChain>
</file>

<file path=xl/sharedStrings.xml><?xml version="1.0" encoding="utf-8"?>
<sst xmlns="http://schemas.openxmlformats.org/spreadsheetml/2006/main" count="704" uniqueCount="280">
  <si>
    <t>УТВЕРЖДЕНО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</si>
  <si>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</si>
  <si>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</si>
  <si>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</si>
  <si>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Наименование</t>
  </si>
  <si>
    <t>ЦСР</t>
  </si>
  <si>
    <t>ВР</t>
  </si>
  <si>
    <t>Рп ПР</t>
  </si>
  <si>
    <t>1W 0 00 00000</t>
  </si>
  <si>
    <t>Комплексы процессных мероприятий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</si>
  <si>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</si>
  <si>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</si>
  <si>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</si>
  <si>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</si>
  <si>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</si>
  <si>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>Закупка товаров, работ и услуг для обеспечения государственных (муниципальных) нужд</t>
  </si>
  <si>
    <t>200</t>
  </si>
  <si>
    <t>Благоустройство</t>
  </si>
  <si>
    <t>0503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</si>
  <si>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</si>
  <si>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</si>
  <si>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</si>
  <si>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</si>
  <si>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</si>
  <si>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</si>
  <si>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</si>
  <si>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</si>
  <si>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</si>
  <si>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</si>
  <si>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1П 0 00 00000</t>
  </si>
  <si>
    <t>1П 4 00 00000</t>
  </si>
  <si>
    <t>1П 4 01 00000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</si>
  <si>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</si>
  <si>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</si>
  <si>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</si>
  <si>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</si>
  <si>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</si>
  <si>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Дорожное хозяйство (дорожные фонды)</t>
  </si>
  <si>
    <t>0409</t>
  </si>
  <si>
    <t>53 0 00 00000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</si>
  <si>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</si>
  <si>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</si>
  <si>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</si>
  <si>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</si>
  <si>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</si>
  <si>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Гражданская оборона</t>
  </si>
  <si>
    <t>0309</t>
  </si>
  <si>
    <t>Обслуживание системы оповещения</t>
  </si>
  <si>
    <t>53 4 01 13780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</si>
  <si>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</si>
  <si>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</si>
  <si>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</si>
  <si>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</si>
  <si>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</si>
  <si>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</si>
  <si>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</si>
  <si>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</si>
  <si>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Межбюджетные трансферты</t>
  </si>
  <si>
    <t>500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</si>
  <si>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</si>
  <si>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</si>
  <si>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</si>
  <si>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</si>
  <si>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</si>
  <si>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</si>
  <si>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</si>
  <si>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53 4 04 13620</t>
  </si>
  <si>
    <t>Другие вопросы в области национальной экономики</t>
  </si>
  <si>
    <t>0314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</si>
  <si>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</si>
  <si>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</si>
  <si>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</si>
  <si>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</si>
  <si>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</si>
  <si>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</si>
  <si>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</si>
  <si>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</si>
  <si>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Культура</t>
  </si>
  <si>
    <t>0801</t>
  </si>
  <si>
    <t>Иные бюджетные ассигнования</t>
  </si>
  <si>
    <t>800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</si>
  <si>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</si>
  <si>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</si>
  <si>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</si>
  <si>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</si>
  <si>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</si>
  <si>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</si>
  <si>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Другие вопросы в области культуры, кинематографии </t>
  </si>
  <si>
    <t>0804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</si>
  <si>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</si>
  <si>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</si>
  <si>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</si>
  <si>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</si>
  <si>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</si>
  <si>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</si>
  <si>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 xml:space="preserve">Физическая культура </t>
  </si>
  <si>
    <t>1101</t>
  </si>
  <si>
    <t>Обеспечение деятельности органов местного самоуправления</t>
  </si>
  <si>
    <t>67 0 00 00000</t>
  </si>
  <si>
    <t/>
  </si>
  <si>
    <t>Обеспечение деятельности высшего должностного лица муниципального образования</t>
  </si>
  <si>
    <t>67 1 09 00000</t>
  </si>
  <si>
    <t>Исполнение функций органов местного самоуправления</t>
  </si>
  <si>
    <t>67 1 09 00150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</si>
  <si>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</si>
  <si>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</si>
  <si>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представительных органов муниципальных образований</t>
  </si>
  <si>
    <t>67 3 00 00000</t>
  </si>
  <si>
    <t>67 3 09 00150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</si>
  <si>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</si>
  <si>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</si>
  <si>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Обеспечение деятельности аппаратов органов местного самоуправления</t>
  </si>
  <si>
    <t>67 4 00 00000</t>
  </si>
  <si>
    <t>67 4 09 00150</t>
  </si>
  <si>
    <t>0104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</si>
  <si>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</si>
  <si>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67 9 00 00000</t>
  </si>
  <si>
    <t>Сфера административных правоотношений</t>
  </si>
  <si>
    <t>67 9 09 71340</t>
  </si>
  <si>
    <t>7D 0 00 00000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</si>
  <si>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</si>
  <si>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</si>
  <si>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</si>
  <si>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93 4 01 00000</t>
  </si>
  <si>
    <t>Повышение квалификации муниципальных служащих</t>
  </si>
  <si>
    <t>93 4 01 10390</t>
  </si>
  <si>
    <t>Профессиональная подготовка, переподготовка и повышение квалификации</t>
  </si>
  <si>
    <t>0705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</si>
  <si>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</si>
  <si>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</si>
  <si>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</si>
  <si>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</si>
  <si>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Доплаты к пенсиям муниципальных служащих </t>
  </si>
  <si>
    <t>98 9 09 03080</t>
  </si>
  <si>
    <t>Социальное обеспечение и иные выплаты населению</t>
  </si>
  <si>
    <t>300</t>
  </si>
  <si>
    <t>Пенсионное обеспечение</t>
  </si>
  <si>
    <t>1001</t>
  </si>
  <si>
    <t>98 9 09 10030</t>
  </si>
  <si>
    <t>Другие общегосударственные вопросы</t>
  </si>
  <si>
    <t>0113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</si>
  <si>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</si>
  <si>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</si>
  <si>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 xml:space="preserve">Резервный фонд администрации муниципального образования </t>
  </si>
  <si>
    <t>98 9 09 10050</t>
  </si>
  <si>
    <t>Резервные фонды</t>
  </si>
  <si>
    <t>0111</t>
  </si>
  <si>
    <t xml:space="preserve">Расчеты за услуги по начислению и сбору платы за найм </t>
  </si>
  <si>
    <t>98 9 09 10100</t>
  </si>
  <si>
    <t xml:space="preserve">Мероприятия по землеустройству и землепользованию </t>
  </si>
  <si>
    <t>98 9 09 10350</t>
  </si>
  <si>
    <t>0412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</si>
  <si>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</si>
  <si>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</si>
  <si>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Капитальный ремонт(ремонт) муниципального жилищного фонда </t>
  </si>
  <si>
    <t>98 9 09 15010</t>
  </si>
  <si>
    <t>Жилищное хозяйство</t>
  </si>
  <si>
    <t>0501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</si>
  <si>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</si>
  <si>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</si>
  <si>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98 9 09 51180</t>
  </si>
  <si>
    <t>Мобилизационная и вневойсковая подготовка</t>
  </si>
  <si>
    <t>0203</t>
  </si>
  <si>
    <t>Осуществление части полномочий поселений по формированию, утверждению, исполнению  бюджета</t>
  </si>
  <si>
    <t>98 9 09 96010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</si>
  <si>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</si>
  <si>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</si>
  <si>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</si>
  <si>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</si>
  <si>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</si>
  <si>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</si>
  <si>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</si>
  <si>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</si>
  <si>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</si>
  <si>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Осуществление полномочий поселений по муниципальному жилищному контролю </t>
  </si>
  <si>
    <t>98 9 09 96110</t>
  </si>
  <si>
    <t>ВСЕГО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</si>
  <si>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</si>
  <si>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</si>
  <si>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</si>
  <si>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>51 0 00 00000</t>
  </si>
  <si>
    <t>51 4 00 00000</t>
  </si>
  <si>
    <t>51 4 01 00000</t>
  </si>
  <si>
    <t>1004</t>
  </si>
  <si>
    <t>Охрана семьи и детства</t>
  </si>
  <si>
    <t>Реализация мероприятий по обеспечению жильем молодых семей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</si>
  <si>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</si>
  <si>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</si>
  <si>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4G 0 00 00000</t>
  </si>
  <si>
    <t>4G 4 00 00000</t>
  </si>
  <si>
    <t>4G 4 01 00000</t>
  </si>
  <si>
    <t>4G 4 01 06450</t>
  </si>
  <si>
    <t>98 9 09 96050</t>
  </si>
  <si>
    <t xml:space="preserve">Осуществление части полномочий поселений в сфере архитектуры и градостроительства </t>
  </si>
  <si>
    <t>Премирование по муниципальному правовому акту администрации в связи с юбилеем и вне системы оплаты труда</t>
  </si>
  <si>
    <t>67 1 00 00000</t>
  </si>
  <si>
    <t>67 3 09 00000</t>
  </si>
  <si>
    <t>67 4 09 00000</t>
  </si>
  <si>
    <t>67 9 09 00000</t>
  </si>
  <si>
    <t>Комплекс процессных мероприятий "Содействие в обеспечении жильем граждан Ленинградской области"</t>
  </si>
  <si>
    <t xml:space="preserve"> Приладожского городского поселения</t>
  </si>
  <si>
    <t>Муниципальная программа "Благоустройство, содержание территории и объектов  Приладожского городского поселения Кировского муниципального района Ленинградской области"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</si>
  <si>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</si>
  <si>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Муниципальная программа "Развитие и поддержка малого и среднего предпринимательства в Приладожском городском поселении Кировского муниципального района Ленинградской области"</t>
  </si>
  <si>
    <t>Муниципальная программа "Обеспечение качественным жильем граждан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</si>
  <si>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</si>
  <si>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культуры, физической культуры и спорта в Приладожском городском поселении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</si>
  <si>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Приладожского городского поселения Кировского муниципального района Ленинградской области"</t>
  </si>
  <si>
    <t>Муниципальная программа "Развитие муниципальной службы в администрации Приладожского городского поселения Кировского муниципального района Ленинградской области"</t>
  </si>
  <si>
    <t>7D 2 00 00000</t>
  </si>
  <si>
    <t>Реализация мероприятий по благоустройству дворовых территорий муниципальных образований Ленинградской области</t>
  </si>
  <si>
    <t>7D 7 00 00000</t>
  </si>
  <si>
    <t>7D 7 01 00000</t>
  </si>
  <si>
    <t>7D 7 01 S4750</t>
  </si>
  <si>
    <t>Региональные проекты</t>
  </si>
  <si>
    <t>Региональный проект "Формирование комфортной городской среды"</t>
  </si>
  <si>
    <t>Отраслевые проекты</t>
  </si>
  <si>
    <t>Отраслевой проект "Благоустройство общественных, дворовых пространств и цифровизация городского хозяйства"</t>
  </si>
  <si>
    <t>Реализация областного закона от 16 февраля 2024 года № 10-оз «О содействии участию населения в осуществлении местного самоуправления в Ленинградской области"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</si>
  <si>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</si>
  <si>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</si>
  <si>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первичного воинского учета на территориях, где отсутствуют военные комиссариаты</t>
  </si>
  <si>
    <t>Осуществление части полномочий по решению вопросов местного значения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</t>
  </si>
  <si>
    <t>7D 2 И4 00000</t>
  </si>
  <si>
    <t>7D 2 И4 55550</t>
  </si>
  <si>
    <t>48 4 01 9Д130</t>
  </si>
  <si>
    <t>48 7 01 SД160</t>
  </si>
  <si>
    <t>51 4 01 03810</t>
  </si>
  <si>
    <t>53 4 02 96120</t>
  </si>
  <si>
    <t>48 4 01 11520</t>
  </si>
  <si>
    <t>Содержание автомобильных дорог общего пользования местного значения</t>
  </si>
  <si>
    <t>48 7 01 SД140</t>
  </si>
  <si>
    <t>Ремонт автомобильных дорог общего пользования местного значения</t>
  </si>
  <si>
    <t>Поддержка развития общественной инфраструктуры муниципального значения</t>
  </si>
  <si>
    <t>1П 4 01 S5130</t>
  </si>
  <si>
    <t>Муниципальнвя программа "Содействие участию населения в осуществлении местного самоуправления в иных формах на части территории Приладожского городского поселения  Кировского муниципального района Ленинградской области"</t>
  </si>
  <si>
    <t>1W 4 02 S4840</t>
  </si>
  <si>
    <t>600</t>
  </si>
  <si>
    <t>98 9 09 00160</t>
  </si>
  <si>
    <t>Комплекс процессных мероприятий "Благоустройство общественных территорий"</t>
  </si>
  <si>
    <t>Благоустройство общественной территории при въезде в поселок</t>
  </si>
  <si>
    <t>7D 4 00 00000</t>
  </si>
  <si>
    <t>7D 4 01000000</t>
  </si>
  <si>
    <t>7D 4 01 13430</t>
  </si>
  <si>
    <t>98 9 09 15500</t>
  </si>
  <si>
    <t>0502</t>
  </si>
  <si>
    <t>98 9 09 15340</t>
  </si>
  <si>
    <t>Организация и содержание мест захоронения</t>
  </si>
  <si>
    <t>48 7 01 00000</t>
  </si>
  <si>
    <t>Отраслевой проект "Развитие и приведение в нормативное состояние сети автомобильных дорог общего пользования"</t>
  </si>
  <si>
    <t>Мероприятия в области коммунального хозяйства</t>
  </si>
  <si>
    <t>48 4 01 14380</t>
  </si>
  <si>
    <t>Мероприятия по оказанию услуг по строительному контролю с лабораторным сопровождением</t>
  </si>
  <si>
    <t>Коммунальное хозяйство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</si>
  <si>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</si>
  <si>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76 0 00 00000</t>
  </si>
  <si>
    <t>76 4 00 00000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</si>
  <si>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</si>
  <si>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</si>
  <si>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>Реализация мероприятий по газификации</t>
  </si>
  <si>
    <t>76 4 01 16410</t>
  </si>
  <si>
    <t xml:space="preserve">Осуществление авторского, строительного контроля </t>
  </si>
  <si>
    <t>76 4 01 16550</t>
  </si>
  <si>
    <t>48 4 01 95040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</si>
  <si>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</si>
  <si>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48 7 02 S0780</t>
  </si>
  <si>
    <t>48 7 02 00000</t>
  </si>
  <si>
    <t>400</t>
  </si>
  <si>
    <t>Отраслевой проект "Улучшение жилищных условий и обеспечение жильем отдельных категорий граждан"</t>
  </si>
  <si>
    <t>Проектирование и строительство объектов инженерной и транспортной инфраструктуры на земельных участках, предоставленных бесплатно гражданам</t>
  </si>
  <si>
    <t>Капитальные вложения в объекты государственной (муниципальной) собственности</t>
  </si>
  <si>
    <t>48 7 00 00000</t>
  </si>
  <si>
    <t>Бюджетные инвестиции в объекты капитального строительства государственной (муниципальной) собственности</t>
  </si>
  <si>
    <t>48 4 01 14140</t>
  </si>
  <si>
    <t>Мероприятия по разработке и проверке смет</t>
  </si>
  <si>
    <t>(Приложение 3)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</si>
  <si>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 Приладожского городского поселения за 2025 год</t>
  </si>
  <si>
    <t>2025 год ПЛАН
сумма
(тысяч рублей)</t>
  </si>
  <si>
    <t>2025 год ФАКТ
сумма
(тысяч рублей)</t>
  </si>
  <si>
    <t xml:space="preserve">от 10 марта 2026 г. № 12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</si>
</sst>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&quot;р.&quot;"/>
  </numFmts>
  <fonts count="26">
    <font>
      <sz val="10"/>
      <name val="Arial Cyr"/>
      <charset val="204"/>
    </font>
    <font>
      <sz val="12"/>
      <name val="Times New Roman"/>
      <family val="1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Times New Roman"/>
      <family val="1"/>
    </font>
    <font>
      <i/>
      <sz val="12"/>
      <name val="Arial"/>
      <family val="2"/>
      <charset val="204"/>
    </font>
    <font>
      <sz val="12"/>
      <color rgb="FFE40000"/>
      <name val="Arial Cyr"/>
      <charset val="204"/>
    </font>
    <font>
      <b/>
      <i/>
      <sz val="12"/>
      <color theme="1"/>
      <name val="Arial Cyr"/>
      <charset val="204"/>
    </font>
    <font>
      <b/>
      <i/>
      <sz val="12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b/>
      <i/>
      <sz val="12"/>
      <color theme="1"/>
      <name val="Arial"/>
      <family val="2"/>
      <charset val="204"/>
    </font>
    <font>
      <i/>
      <sz val="12"/>
      <color theme="1"/>
      <name val="Arial Cyr"/>
      <charset val="204"/>
    </font>
    <font>
      <sz val="12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left" wrapText="1"/>
    </xf>
    <xf numFmtId="49" fontId="8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left" wrapText="1"/>
    </xf>
    <xf numFmtId="49" fontId="2" fillId="0" borderId="12" xfId="0" applyNumberFormat="1" applyFont="1" applyBorder="1" applyAlignment="1">
      <alignment horizontal="left" wrapText="1"/>
    </xf>
    <xf numFmtId="49" fontId="7" fillId="0" borderId="15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right"/>
    </xf>
    <xf numFmtId="49" fontId="6" fillId="0" borderId="13" xfId="0" applyNumberFormat="1" applyFont="1" applyBorder="1" applyAlignment="1">
      <alignment horizontal="left" wrapText="1"/>
    </xf>
    <xf numFmtId="49" fontId="7" fillId="0" borderId="16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left" wrapText="1"/>
    </xf>
    <xf numFmtId="49" fontId="7" fillId="0" borderId="17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left" wrapText="1"/>
    </xf>
    <xf numFmtId="164" fontId="7" fillId="0" borderId="15" xfId="0" applyNumberFormat="1" applyFont="1" applyBorder="1" applyAlignment="1">
      <alignment horizontal="right"/>
    </xf>
    <xf numFmtId="164" fontId="7" fillId="0" borderId="18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wrapText="1"/>
    </xf>
    <xf numFmtId="49" fontId="8" fillId="0" borderId="3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7" fillId="0" borderId="31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left" wrapText="1"/>
    </xf>
    <xf numFmtId="49" fontId="7" fillId="0" borderId="32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left" wrapText="1"/>
    </xf>
    <xf numFmtId="49" fontId="7" fillId="0" borderId="33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left" wrapText="1"/>
    </xf>
    <xf numFmtId="49" fontId="3" fillId="0" borderId="31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49" fontId="8" fillId="0" borderId="19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right"/>
    </xf>
    <xf numFmtId="0" fontId="2" fillId="0" borderId="15" xfId="0" applyFont="1" applyBorder="1" applyAlignment="1">
      <alignment horizontal="left" wrapText="1"/>
    </xf>
    <xf numFmtId="49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49" fontId="7" fillId="0" borderId="24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right"/>
    </xf>
    <xf numFmtId="49" fontId="16" fillId="0" borderId="12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/>
    </xf>
    <xf numFmtId="0" fontId="16" fillId="0" borderId="20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49" fontId="16" fillId="0" borderId="21" xfId="0" applyNumberFormat="1" applyFont="1" applyBorder="1" applyAlignment="1">
      <alignment horizontal="left" wrapText="1"/>
    </xf>
    <xf numFmtId="49" fontId="18" fillId="0" borderId="22" xfId="0" applyNumberFormat="1" applyFont="1" applyBorder="1" applyAlignment="1">
      <alignment horizontal="left" wrapText="1"/>
    </xf>
    <xf numFmtId="49" fontId="2" fillId="0" borderId="18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right"/>
    </xf>
    <xf numFmtId="49" fontId="16" fillId="0" borderId="2" xfId="0" applyNumberFormat="1" applyFont="1" applyBorder="1" applyAlignment="1">
      <alignment horizontal="left" wrapText="1"/>
    </xf>
    <xf numFmtId="11" fontId="16" fillId="0" borderId="2" xfId="0" applyNumberFormat="1" applyFont="1" applyBorder="1" applyAlignment="1">
      <alignment horizontal="left" wrapText="1"/>
    </xf>
    <xf numFmtId="11" fontId="18" fillId="0" borderId="12" xfId="0" applyNumberFormat="1" applyFont="1" applyBorder="1" applyAlignment="1">
      <alignment horizontal="left" wrapText="1"/>
    </xf>
    <xf numFmtId="2" fontId="15" fillId="0" borderId="11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164" fontId="3" fillId="0" borderId="24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 wrapText="1"/>
    </xf>
    <xf numFmtId="49" fontId="2" fillId="0" borderId="1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49" fontId="7" fillId="0" borderId="13" xfId="0" applyNumberFormat="1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9" fontId="8" fillId="0" borderId="24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 wrapText="1"/>
    </xf>
    <xf numFmtId="49" fontId="3" fillId="0" borderId="2" xfId="0" applyNumberFormat="1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9" fontId="2" fillId="0" borderId="24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left" wrapText="1"/>
    </xf>
    <xf numFmtId="49" fontId="8" fillId="0" borderId="12" xfId="0" applyNumberFormat="1" applyFont="1" applyBorder="1" applyAlignment="1">
      <alignment horizontal="left" wrapText="1"/>
    </xf>
    <xf numFmtId="49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right"/>
    </xf>
    <xf numFmtId="49" fontId="8" fillId="0" borderId="11" xfId="0" applyNumberFormat="1" applyFont="1" applyBorder="1" applyAlignment="1">
      <alignment horizontal="left" wrapText="1"/>
    </xf>
    <xf numFmtId="49" fontId="2" fillId="0" borderId="11" xfId="0" applyNumberFormat="1" applyFont="1" applyBorder="1" applyAlignment="1">
      <alignment horizontal="left" wrapText="1"/>
    </xf>
    <xf numFmtId="49" fontId="4" fillId="0" borderId="2" xfId="0" applyNumberFormat="1" applyFont="1" applyBorder="1" applyAlignment="1">
      <alignment horizontal="left" wrapText="1"/>
    </xf>
    <xf numFmtId="49" fontId="6" fillId="0" borderId="16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right"/>
    </xf>
    <xf numFmtId="49" fontId="6" fillId="0" borderId="25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right"/>
    </xf>
    <xf numFmtId="49" fontId="6" fillId="0" borderId="23" xfId="0" applyNumberFormat="1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49" fontId="7" fillId="0" borderId="12" xfId="0" applyNumberFormat="1" applyFont="1" applyBorder="1" applyAlignment="1">
      <alignment horizontal="left" wrapText="1"/>
    </xf>
    <xf numFmtId="165" fontId="8" fillId="0" borderId="12" xfId="0" applyNumberFormat="1" applyFont="1" applyBorder="1" applyAlignment="1">
      <alignment horizontal="left" wrapText="1"/>
    </xf>
    <xf numFmtId="49" fontId="20" fillId="0" borderId="2" xfId="0" applyNumberFormat="1" applyFont="1" applyBorder="1" applyAlignment="1">
      <alignment horizontal="left" wrapText="1"/>
    </xf>
    <xf numFmtId="49" fontId="21" fillId="0" borderId="19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right"/>
    </xf>
    <xf numFmtId="0" fontId="23" fillId="0" borderId="2" xfId="0" applyFont="1" applyBorder="1" applyAlignment="1">
      <alignment horizontal="left" wrapText="1"/>
    </xf>
    <xf numFmtId="49" fontId="20" fillId="0" borderId="11" xfId="0" applyNumberFormat="1" applyFont="1" applyBorder="1" applyAlignment="1">
      <alignment horizontal="left" wrapText="1"/>
    </xf>
    <xf numFmtId="49" fontId="22" fillId="0" borderId="24" xfId="0" applyNumberFormat="1" applyFont="1" applyBorder="1" applyAlignment="1">
      <alignment horizontal="center"/>
    </xf>
    <xf numFmtId="164" fontId="21" fillId="0" borderId="19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4" fillId="0" borderId="15" xfId="0" applyNumberFormat="1" applyFont="1" applyBorder="1" applyAlignment="1">
      <alignment horizontal="center"/>
    </xf>
    <xf numFmtId="49" fontId="25" fillId="0" borderId="15" xfId="0" applyNumberFormat="1" applyFont="1" applyBorder="1" applyAlignment="1">
      <alignment horizontal="center"/>
    </xf>
    <xf numFmtId="164" fontId="24" fillId="0" borderId="15" xfId="0" applyNumberFormat="1" applyFont="1" applyBorder="1" applyAlignment="1">
      <alignment horizontal="right"/>
    </xf>
    <xf numFmtId="49" fontId="25" fillId="0" borderId="13" xfId="0" applyNumberFormat="1" applyFont="1" applyBorder="1" applyAlignment="1">
      <alignment horizontal="left" wrapText="1"/>
    </xf>
    <xf numFmtId="49" fontId="22" fillId="0" borderId="16" xfId="0" applyNumberFormat="1" applyFont="1" applyBorder="1" applyAlignment="1">
      <alignment horizontal="center"/>
    </xf>
    <xf numFmtId="164" fontId="25" fillId="0" borderId="16" xfId="0" applyNumberFormat="1" applyFont="1" applyBorder="1" applyAlignment="1">
      <alignment horizontal="right"/>
    </xf>
    <xf numFmtId="49" fontId="25" fillId="0" borderId="14" xfId="0" applyNumberFormat="1" applyFont="1" applyBorder="1" applyAlignment="1">
      <alignment horizontal="left" wrapText="1"/>
    </xf>
    <xf numFmtId="49" fontId="22" fillId="0" borderId="17" xfId="0" applyNumberFormat="1" applyFont="1" applyBorder="1" applyAlignment="1">
      <alignment horizontal="center"/>
    </xf>
    <xf numFmtId="164" fontId="25" fillId="0" borderId="17" xfId="0" applyNumberFormat="1" applyFont="1" applyBorder="1" applyAlignment="1">
      <alignment horizontal="right"/>
    </xf>
    <xf numFmtId="49" fontId="4" fillId="0" borderId="34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left" wrapText="1"/>
    </xf>
    <xf numFmtId="49" fontId="7" fillId="0" borderId="27" xfId="0" applyNumberFormat="1" applyFont="1" applyBorder="1" applyAlignment="1">
      <alignment horizontal="center"/>
    </xf>
    <xf numFmtId="164" fontId="7" fillId="0" borderId="27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left" wrapText="1"/>
    </xf>
    <xf numFmtId="49" fontId="8" fillId="0" borderId="5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right"/>
    </xf>
    <xf numFmtId="49" fontId="18" fillId="0" borderId="5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left" wrapText="1"/>
    </xf>
    <xf numFmtId="49" fontId="6" fillId="0" borderId="17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right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2" fillId="0" borderId="16" xfId="0" applyNumberFormat="1" applyFont="1" applyBorder="1" applyAlignment="1">
      <alignment horizontal="right"/>
    </xf>
    <xf numFmtId="49" fontId="19" fillId="0" borderId="14" xfId="0" applyNumberFormat="1" applyFont="1" applyBorder="1" applyAlignment="1">
      <alignment horizontal="left" wrapText="1"/>
    </xf>
    <xf numFmtId="49" fontId="2" fillId="0" borderId="13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0" fontId="7" fillId="0" borderId="24" xfId="0" applyFont="1" applyBorder="1" applyAlignment="1">
      <alignment horizontal="center"/>
    </xf>
    <xf numFmtId="49" fontId="6" fillId="0" borderId="4" xfId="0" applyNumberFormat="1" applyFont="1" applyBorder="1" applyAlignment="1">
      <alignment horizontal="left" wrapText="1"/>
    </xf>
    <xf numFmtId="49" fontId="7" fillId="0" borderId="19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right"/>
    </xf>
    <xf numFmtId="164" fontId="6" fillId="0" borderId="15" xfId="0" applyNumberFormat="1" applyFont="1" applyBorder="1" applyAlignment="1">
      <alignment horizontal="right"/>
    </xf>
    <xf numFmtId="49" fontId="2" fillId="0" borderId="23" xfId="0" applyNumberFormat="1" applyFont="1" applyBorder="1" applyAlignment="1">
      <alignment horizontal="left" wrapText="1"/>
    </xf>
    <xf numFmtId="164" fontId="2" fillId="0" borderId="18" xfId="0" applyNumberFormat="1" applyFont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0" fontId="6" fillId="0" borderId="14" xfId="0" applyFont="1" applyBorder="1" applyAlignment="1">
      <alignment horizontal="left" wrapText="1"/>
    </xf>
    <xf numFmtId="49" fontId="7" fillId="0" borderId="26" xfId="0" applyNumberFormat="1" applyFont="1" applyBorder="1" applyAlignment="1">
      <alignment horizontal="left" wrapText="1"/>
    </xf>
    <xf numFmtId="49" fontId="6" fillId="0" borderId="28" xfId="0" applyNumberFormat="1" applyFont="1" applyBorder="1" applyAlignment="1">
      <alignment horizontal="left" wrapText="1"/>
    </xf>
    <xf numFmtId="49" fontId="7" fillId="0" borderId="29" xfId="0" applyNumberFormat="1" applyFont="1" applyBorder="1" applyAlignment="1">
      <alignment horizontal="center"/>
    </xf>
    <xf numFmtId="164" fontId="7" fillId="0" borderId="29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anova\Obmen\&#1041;&#1070;&#1044;&#1046;&#1045;&#1058;\&#1041;&#1102;&#1076;&#1078;&#1077;&#1090;%202025-2027\&#1044;&#1083;&#1103;%20&#1043;&#1072;&#1083;&#1080;&#1085;&#1099;%20&#1057;&#1090;&#1077;&#1087;&#1072;&#1085;&#1086;&#1074;&#1085;&#1099;%20&#1044;&#1086;&#1093;&#1086;&#1076;&#1099;%20&#1056;&#1072;&#1089;&#1093;&#1086;&#1076;&#1099;(&#1074;&#1077;&#1076;&#1086;&#1084;&#1089;&#1090;&#1074;&#1077;&#1085;&#1085;&#1072;&#1103;)%20&#1055;&#1086;&#1103;&#1089;&#1085;&#1080;&#1090;&#1077;&#1083;&#1100;&#1085;&#1072;&#1103;%20&#1085;&#1072;%202025-2027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ы"/>
      <sheetName val="Расходы"/>
      <sheetName val="Пояснительная"/>
      <sheetName val="Ведом расх"/>
      <sheetName val="Расходы МП и непр"/>
      <sheetName val="Приложение 4"/>
      <sheetName val="Приложение доходы"/>
    </sheetNames>
    <sheetDataSet>
      <sheetData sheetId="0"/>
      <sheetData sheetId="1">
        <row r="95">
          <cell r="P95">
            <v>0</v>
          </cell>
        </row>
        <row r="334">
          <cell r="P334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0"/>
  <sheetViews>
    <sheetView showGridLines="0" tabSelected="1" view="pageBreakPreview" topLeftCell="A31" zoomScaleSheetLayoutView="100" workbookViewId="0">
      <selection activeCell="A7" sqref="A7"/>
    </sheetView>
  </sheetViews>
  <sheetFormatPr defaultColWidth="8.85546875" defaultRowHeight="12.75"/>
  <cols>
    <col min="1" max="1" width="86" customWidth="1"/>
    <col min="2" max="2" width="18.7109375" customWidth="1"/>
    <col min="3" max="3" width="9.28515625" customWidth="1"/>
    <col min="4" max="4" width="11.7109375" customWidth="1"/>
    <col min="5" max="5" width="19.140625" customWidth="1"/>
    <col min="6" max="6" width="17" customWidth="1"/>
  </cols>
  <sheetData>
    <row r="1" spans="1:6" ht="15.75" customHeight="1">
      <c r="A1" s="162" t="s">
        <v>0</v>
      </c>
      <c r="B1" s="162"/>
      <c r="C1" s="162"/>
      <c r="D1" s="162"/>
      <c r="E1" s="162"/>
      <c r="F1" s="162"/>
    </row>
    <row r="2" spans="1:6" ht="15.75">
      <c r="A2" s="160" t="s">
        <v>1</v>
      </c>
      <c r="B2" s="160"/>
      <c r="C2" s="160"/>
      <c r="D2" s="160"/>
      <c r="E2" s="160"/>
      <c r="F2" s="160"/>
    </row>
    <row r="3" spans="1:6" ht="15.75">
      <c r="A3" s="160" t="s">
        <v>200</v>
      </c>
      <c r="B3" s="160"/>
      <c r="C3" s="160"/>
      <c r="D3" s="160"/>
      <c r="E3" s="160"/>
      <c r="F3" s="160"/>
    </row>
    <row r="4" spans="1:6" ht="15.75">
      <c r="A4" s="160" t="s">
        <v>2</v>
      </c>
      <c r="B4" s="160"/>
      <c r="C4" s="160"/>
      <c r="D4" s="160"/>
      <c r="E4" s="160"/>
      <c r="F4" s="160"/>
    </row>
    <row r="5" spans="1:6" ht="15.75">
      <c r="A5" s="1"/>
      <c r="B5" s="160" t="s">
        <v>3</v>
      </c>
      <c r="C5" s="160"/>
      <c r="D5" s="160"/>
      <c r="E5" s="160"/>
      <c r="F5" s="160"/>
    </row>
    <row r="6" spans="1:6" ht="15.75">
      <c r="A6" s="161" t="s">
        <v>279</v>
      </c>
      <c r="B6" s="161"/>
      <c r="C6" s="161"/>
      <c r="D6" s="161"/>
      <c r="E6" s="161"/>
      <c r="F6" s="161"/>
    </row>
    <row r="7" spans="1:6" ht="15.75">
      <c r="B7" s="162" t="s">
        <v>275</v>
      </c>
      <c r="C7" s="162"/>
      <c r="D7" s="162"/>
      <c r="E7" s="162"/>
      <c r="F7" s="162"/>
    </row>
    <row r="8" spans="1:6" ht="15.75">
      <c r="B8" s="1"/>
      <c r="C8" s="1"/>
      <c r="D8" s="1"/>
      <c r="E8" s="160"/>
      <c r="F8" s="160"/>
    </row>
    <row r="9" spans="1:6" ht="15.75">
      <c r="B9" s="1"/>
      <c r="C9" s="1"/>
      <c r="D9" s="1"/>
      <c r="E9" s="160"/>
      <c r="F9" s="160"/>
    </row>
    <row r="10" spans="1:6" ht="15.75">
      <c r="B10" s="2"/>
      <c r="C10" s="2"/>
      <c r="D10" s="3"/>
      <c r="E10" s="3"/>
      <c r="F10" s="3"/>
    </row>
    <row r="11" spans="1:6" ht="97.5" customHeight="1">
      <c r="A11" s="163" t="s">
        <v>276</v>
      </c>
      <c r="B11" s="163"/>
      <c r="C11" s="163"/>
      <c r="D11" s="163"/>
      <c r="E11" s="163"/>
      <c r="F11" s="163"/>
    </row>
    <row r="12" spans="1:6" ht="14.1" customHeight="1" thickBot="1"/>
    <row r="13" spans="1:6" ht="43.5" customHeight="1" thickTop="1" thickBot="1">
      <c r="A13" s="4" t="s">
        <v>4</v>
      </c>
      <c r="B13" s="5" t="s">
        <v>5</v>
      </c>
      <c r="C13" s="5" t="s">
        <v>6</v>
      </c>
      <c r="D13" s="5" t="s">
        <v>7</v>
      </c>
      <c r="E13" s="6" t="s">
        <v>277</v>
      </c>
      <c r="F13" s="6" t="s">
        <v>278</v>
      </c>
    </row>
    <row r="14" spans="1:6" ht="17.649999999999999" customHeight="1" thickTop="1">
      <c r="A14" s="7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</row>
    <row r="15" spans="1:6" ht="17.649999999999999" customHeight="1">
      <c r="A15" s="9" t="s">
        <v>176</v>
      </c>
      <c r="B15" s="10"/>
      <c r="C15" s="10"/>
      <c r="D15" s="10"/>
      <c r="E15" s="11">
        <f>E16+E36+E42+E72+E78+E84+E111+E135+E173+E189+E195+E164</f>
        <v>127077.296</v>
      </c>
      <c r="F15" s="11">
        <f>F16+F36+F42+F72+F78+F84+F111+F135+F173+F189+F195+F164</f>
        <v>124074.80000000002</v>
      </c>
    </row>
    <row r="16" spans="1:6" ht="45">
      <c r="A16" s="12" t="s">
        <v>201</v>
      </c>
      <c r="B16" s="13" t="s">
        <v>8</v>
      </c>
      <c r="C16" s="14"/>
      <c r="D16" s="14"/>
      <c r="E16" s="15">
        <f>E17</f>
        <v>8253.0999999999985</v>
      </c>
      <c r="F16" s="15">
        <f>F17</f>
        <v>8173.0999999999995</v>
      </c>
    </row>
    <row r="17" spans="1:6" ht="15.75">
      <c r="A17" s="16" t="s">
        <v>9</v>
      </c>
      <c r="B17" s="17" t="s">
        <v>10</v>
      </c>
      <c r="C17" s="18"/>
      <c r="D17" s="17"/>
      <c r="E17" s="19">
        <f>E18+E25+E32</f>
        <v>8253.0999999999985</v>
      </c>
      <c r="F17" s="19">
        <f>F18+F25+F32</f>
        <v>8173.0999999999995</v>
      </c>
    </row>
    <row r="18" spans="1:6" ht="30.75">
      <c r="A18" s="20" t="s">
        <v>11</v>
      </c>
      <c r="B18" s="17" t="s">
        <v>12</v>
      </c>
      <c r="C18" s="18"/>
      <c r="D18" s="17"/>
      <c r="E18" s="19">
        <f>E19+E22</f>
        <v>2009.6999999999998</v>
      </c>
      <c r="F18" s="19">
        <f>F19+F22</f>
        <v>1929.6999999999998</v>
      </c>
    </row>
    <row r="19" spans="1:6" ht="15">
      <c r="A19" s="21" t="s">
        <v>13</v>
      </c>
      <c r="B19" s="22" t="s">
        <v>14</v>
      </c>
      <c r="C19" s="22"/>
      <c r="D19" s="22"/>
      <c r="E19" s="23">
        <f t="shared" ref="E19:F20" si="0">E20</f>
        <v>1608.1</v>
      </c>
      <c r="F19" s="23">
        <f t="shared" si="0"/>
        <v>1528.1</v>
      </c>
    </row>
    <row r="20" spans="1:6" ht="30">
      <c r="A20" s="24" t="s">
        <v>15</v>
      </c>
      <c r="B20" s="25" t="s">
        <v>14</v>
      </c>
      <c r="C20" s="25" t="s">
        <v>16</v>
      </c>
      <c r="D20" s="25"/>
      <c r="E20" s="23">
        <f t="shared" si="0"/>
        <v>1608.1</v>
      </c>
      <c r="F20" s="23">
        <f t="shared" si="0"/>
        <v>1528.1</v>
      </c>
    </row>
    <row r="21" spans="1:6" ht="15">
      <c r="A21" s="26" t="s">
        <v>17</v>
      </c>
      <c r="B21" s="27" t="s">
        <v>14</v>
      </c>
      <c r="C21" s="27" t="s">
        <v>16</v>
      </c>
      <c r="D21" s="27" t="s">
        <v>18</v>
      </c>
      <c r="E21" s="23">
        <f>1169.5+68.6+25+200+25+50+70</f>
        <v>1608.1</v>
      </c>
      <c r="F21" s="23">
        <v>1528.1</v>
      </c>
    </row>
    <row r="22" spans="1:6" ht="15">
      <c r="A22" s="21" t="s">
        <v>19</v>
      </c>
      <c r="B22" s="22" t="s">
        <v>20</v>
      </c>
      <c r="C22" s="22"/>
      <c r="D22" s="22"/>
      <c r="E22" s="23">
        <f t="shared" ref="E22:F23" si="1">E23</f>
        <v>401.6</v>
      </c>
      <c r="F22" s="23">
        <f t="shared" si="1"/>
        <v>401.6</v>
      </c>
    </row>
    <row r="23" spans="1:6" ht="30">
      <c r="A23" s="24" t="s">
        <v>15</v>
      </c>
      <c r="B23" s="25" t="s">
        <v>20</v>
      </c>
      <c r="C23" s="25" t="s">
        <v>16</v>
      </c>
      <c r="D23" s="25"/>
      <c r="E23" s="23">
        <f t="shared" si="1"/>
        <v>401.6</v>
      </c>
      <c r="F23" s="23">
        <f t="shared" si="1"/>
        <v>401.6</v>
      </c>
    </row>
    <row r="24" spans="1:6" ht="15">
      <c r="A24" s="26" t="s">
        <v>17</v>
      </c>
      <c r="B24" s="27" t="s">
        <v>20</v>
      </c>
      <c r="C24" s="27" t="s">
        <v>16</v>
      </c>
      <c r="D24" s="27" t="s">
        <v>18</v>
      </c>
      <c r="E24" s="23">
        <v>401.6</v>
      </c>
      <c r="F24" s="23">
        <v>401.6</v>
      </c>
    </row>
    <row r="25" spans="1:6" ht="30.75">
      <c r="A25" s="20" t="s">
        <v>21</v>
      </c>
      <c r="B25" s="17" t="s">
        <v>22</v>
      </c>
      <c r="C25" s="18"/>
      <c r="D25" s="17"/>
      <c r="E25" s="28">
        <f>E26+E29</f>
        <v>6243.4</v>
      </c>
      <c r="F25" s="28">
        <f>F26+F29</f>
        <v>6243.4</v>
      </c>
    </row>
    <row r="26" spans="1:6" ht="45">
      <c r="A26" s="21" t="s">
        <v>23</v>
      </c>
      <c r="B26" s="22" t="s">
        <v>24</v>
      </c>
      <c r="C26" s="22"/>
      <c r="D26" s="22"/>
      <c r="E26" s="23">
        <f t="shared" ref="E26:F27" si="2">E27</f>
        <v>3243.3999999999996</v>
      </c>
      <c r="F26" s="23">
        <f t="shared" si="2"/>
        <v>3243.4</v>
      </c>
    </row>
    <row r="27" spans="1:6" ht="30">
      <c r="A27" s="24" t="s">
        <v>15</v>
      </c>
      <c r="B27" s="25" t="s">
        <v>24</v>
      </c>
      <c r="C27" s="25" t="s">
        <v>16</v>
      </c>
      <c r="D27" s="25"/>
      <c r="E27" s="23">
        <f>E28</f>
        <v>3243.3999999999996</v>
      </c>
      <c r="F27" s="23">
        <f t="shared" si="2"/>
        <v>3243.4</v>
      </c>
    </row>
    <row r="28" spans="1:6" ht="15">
      <c r="A28" s="26" t="s">
        <v>17</v>
      </c>
      <c r="B28" s="27" t="s">
        <v>24</v>
      </c>
      <c r="C28" s="27" t="s">
        <v>16</v>
      </c>
      <c r="D28" s="27" t="s">
        <v>18</v>
      </c>
      <c r="E28" s="23">
        <f>2945.2-180+180+294.2-105.3+329.3-200-20</f>
        <v>3243.3999999999996</v>
      </c>
      <c r="F28" s="23">
        <v>3243.4</v>
      </c>
    </row>
    <row r="29" spans="1:6" ht="30">
      <c r="A29" s="29" t="s">
        <v>233</v>
      </c>
      <c r="B29" s="22" t="s">
        <v>236</v>
      </c>
      <c r="C29" s="22"/>
      <c r="D29" s="22"/>
      <c r="E29" s="30">
        <f t="shared" ref="E29:F30" si="3">E30</f>
        <v>3000</v>
      </c>
      <c r="F29" s="30">
        <f t="shared" si="3"/>
        <v>3000</v>
      </c>
    </row>
    <row r="30" spans="1:6" ht="30">
      <c r="A30" s="24" t="s">
        <v>15</v>
      </c>
      <c r="B30" s="25" t="s">
        <v>236</v>
      </c>
      <c r="C30" s="25" t="s">
        <v>16</v>
      </c>
      <c r="D30" s="25"/>
      <c r="E30" s="31">
        <f t="shared" si="3"/>
        <v>3000</v>
      </c>
      <c r="F30" s="31">
        <f t="shared" si="3"/>
        <v>3000</v>
      </c>
    </row>
    <row r="31" spans="1:6" ht="15">
      <c r="A31" s="26" t="s">
        <v>17</v>
      </c>
      <c r="B31" s="27" t="s">
        <v>236</v>
      </c>
      <c r="C31" s="27" t="s">
        <v>16</v>
      </c>
      <c r="D31" s="27" t="s">
        <v>18</v>
      </c>
      <c r="E31" s="23">
        <v>3000</v>
      </c>
      <c r="F31" s="23">
        <v>3000</v>
      </c>
    </row>
    <row r="32" spans="1:6" ht="30.75">
      <c r="A32" s="20" t="s">
        <v>25</v>
      </c>
      <c r="B32" s="17" t="s">
        <v>26</v>
      </c>
      <c r="C32" s="18"/>
      <c r="D32" s="17"/>
      <c r="E32" s="19">
        <f t="shared" ref="E32:F34" si="4">E33</f>
        <v>0</v>
      </c>
      <c r="F32" s="19">
        <f t="shared" si="4"/>
        <v>0</v>
      </c>
    </row>
    <row r="33" spans="1:6" ht="15">
      <c r="A33" s="21" t="s">
        <v>27</v>
      </c>
      <c r="B33" s="22" t="s">
        <v>28</v>
      </c>
      <c r="C33" s="22"/>
      <c r="D33" s="22"/>
      <c r="E33" s="30">
        <f t="shared" si="4"/>
        <v>0</v>
      </c>
      <c r="F33" s="30">
        <f t="shared" si="4"/>
        <v>0</v>
      </c>
    </row>
    <row r="34" spans="1:6" ht="30">
      <c r="A34" s="24" t="s">
        <v>15</v>
      </c>
      <c r="B34" s="25" t="s">
        <v>28</v>
      </c>
      <c r="C34" s="25" t="s">
        <v>16</v>
      </c>
      <c r="D34" s="25"/>
      <c r="E34" s="31">
        <f t="shared" si="4"/>
        <v>0</v>
      </c>
      <c r="F34" s="31">
        <f t="shared" si="4"/>
        <v>0</v>
      </c>
    </row>
    <row r="35" spans="1:6" ht="15">
      <c r="A35" s="26" t="s">
        <v>17</v>
      </c>
      <c r="B35" s="27" t="s">
        <v>28</v>
      </c>
      <c r="C35" s="27" t="s">
        <v>16</v>
      </c>
      <c r="D35" s="27" t="s">
        <v>18</v>
      </c>
      <c r="E35" s="23">
        <f>30-30</f>
        <v>0</v>
      </c>
      <c r="F35" s="23">
        <v>0</v>
      </c>
    </row>
    <row r="36" spans="1:6" ht="60.75">
      <c r="A36" s="32" t="s">
        <v>235</v>
      </c>
      <c r="B36" s="33" t="s">
        <v>29</v>
      </c>
      <c r="C36" s="18"/>
      <c r="D36" s="17"/>
      <c r="E36" s="19">
        <f>E37</f>
        <v>1324</v>
      </c>
      <c r="F36" s="19">
        <f>F38</f>
        <v>1324</v>
      </c>
    </row>
    <row r="37" spans="1:6" ht="15.75">
      <c r="A37" s="34" t="s">
        <v>9</v>
      </c>
      <c r="B37" s="33" t="s">
        <v>30</v>
      </c>
      <c r="C37" s="18"/>
      <c r="D37" s="17"/>
      <c r="E37" s="19">
        <f>E38</f>
        <v>1324</v>
      </c>
      <c r="F37" s="19">
        <f t="shared" ref="F37:F40" si="5">F38</f>
        <v>1324</v>
      </c>
    </row>
    <row r="38" spans="1:6" ht="30.75">
      <c r="A38" s="32" t="s">
        <v>21</v>
      </c>
      <c r="B38" s="33" t="s">
        <v>31</v>
      </c>
      <c r="C38" s="18"/>
      <c r="D38" s="17"/>
      <c r="E38" s="19">
        <f>E39</f>
        <v>1324</v>
      </c>
      <c r="F38" s="19">
        <f t="shared" si="5"/>
        <v>1324</v>
      </c>
    </row>
    <row r="39" spans="1:6" ht="45">
      <c r="A39" s="35" t="s">
        <v>218</v>
      </c>
      <c r="B39" s="36" t="s">
        <v>234</v>
      </c>
      <c r="C39" s="22"/>
      <c r="D39" s="22"/>
      <c r="E39" s="30">
        <f>E40</f>
        <v>1324</v>
      </c>
      <c r="F39" s="30">
        <f t="shared" si="5"/>
        <v>1324</v>
      </c>
    </row>
    <row r="40" spans="1:6" ht="30">
      <c r="A40" s="37" t="s">
        <v>15</v>
      </c>
      <c r="B40" s="38" t="s">
        <v>234</v>
      </c>
      <c r="C40" s="39" t="s">
        <v>16</v>
      </c>
      <c r="D40" s="39"/>
      <c r="E40" s="31">
        <f>E41</f>
        <v>1324</v>
      </c>
      <c r="F40" s="31">
        <f t="shared" si="5"/>
        <v>1324</v>
      </c>
    </row>
    <row r="41" spans="1:6" ht="15">
      <c r="A41" s="40" t="s">
        <v>17</v>
      </c>
      <c r="B41" s="41" t="s">
        <v>234</v>
      </c>
      <c r="C41" s="27" t="s">
        <v>16</v>
      </c>
      <c r="D41" s="27" t="s">
        <v>18</v>
      </c>
      <c r="E41" s="23">
        <v>1324</v>
      </c>
      <c r="F41" s="23">
        <v>1324</v>
      </c>
    </row>
    <row r="42" spans="1:6" ht="47.25">
      <c r="A42" s="42" t="s">
        <v>202</v>
      </c>
      <c r="B42" s="43" t="s">
        <v>32</v>
      </c>
      <c r="C42" s="44"/>
      <c r="D42" s="45"/>
      <c r="E42" s="46">
        <f>E43+E60</f>
        <v>33871.1</v>
      </c>
      <c r="F42" s="46">
        <f>F43+F60</f>
        <v>33871.1</v>
      </c>
    </row>
    <row r="43" spans="1:6" ht="15">
      <c r="A43" s="47" t="s">
        <v>9</v>
      </c>
      <c r="B43" s="33" t="s">
        <v>33</v>
      </c>
      <c r="C43" s="17"/>
      <c r="D43" s="17"/>
      <c r="E43" s="19">
        <f>E44</f>
        <v>6483.6999999999989</v>
      </c>
      <c r="F43" s="19">
        <f>F44</f>
        <v>6483.7</v>
      </c>
    </row>
    <row r="44" spans="1:6" ht="45">
      <c r="A44" s="48" t="s">
        <v>34</v>
      </c>
      <c r="B44" s="17" t="s">
        <v>35</v>
      </c>
      <c r="C44" s="49"/>
      <c r="D44" s="49"/>
      <c r="E44" s="50">
        <f>E45+E48+E51+E54+E57</f>
        <v>6483.6999999999989</v>
      </c>
      <c r="F44" s="50">
        <f>F45+F48+F51+F54+F57</f>
        <v>6483.7</v>
      </c>
    </row>
    <row r="45" spans="1:6" ht="15">
      <c r="A45" s="51" t="s">
        <v>36</v>
      </c>
      <c r="B45" s="52" t="s">
        <v>229</v>
      </c>
      <c r="C45" s="52"/>
      <c r="D45" s="52"/>
      <c r="E45" s="53">
        <f>E46</f>
        <v>747.89999999999986</v>
      </c>
      <c r="F45" s="53">
        <f t="shared" ref="E45:F46" si="6">F46</f>
        <v>747.9</v>
      </c>
    </row>
    <row r="46" spans="1:6" ht="30">
      <c r="A46" s="37" t="s">
        <v>15</v>
      </c>
      <c r="B46" s="25" t="s">
        <v>229</v>
      </c>
      <c r="C46" s="25" t="s">
        <v>16</v>
      </c>
      <c r="D46" s="25"/>
      <c r="E46" s="54">
        <f t="shared" si="6"/>
        <v>747.89999999999986</v>
      </c>
      <c r="F46" s="54">
        <f t="shared" si="6"/>
        <v>747.9</v>
      </c>
    </row>
    <row r="47" spans="1:6" ht="15">
      <c r="A47" s="40" t="s">
        <v>37</v>
      </c>
      <c r="B47" s="27" t="s">
        <v>229</v>
      </c>
      <c r="C47" s="27" t="s">
        <v>16</v>
      </c>
      <c r="D47" s="27" t="s">
        <v>38</v>
      </c>
      <c r="E47" s="23">
        <f>1820.8-74.7-487.2-511+154-154</f>
        <v>747.89999999999986</v>
      </c>
      <c r="F47" s="23">
        <v>747.9</v>
      </c>
    </row>
    <row r="48" spans="1:6" ht="30">
      <c r="A48" s="51" t="s">
        <v>230</v>
      </c>
      <c r="B48" s="52" t="s">
        <v>225</v>
      </c>
      <c r="C48" s="52"/>
      <c r="D48" s="52"/>
      <c r="E48" s="53">
        <f t="shared" ref="E48:F65" si="7">E49</f>
        <v>74.7</v>
      </c>
      <c r="F48" s="53">
        <f t="shared" si="7"/>
        <v>74.7</v>
      </c>
    </row>
    <row r="49" spans="1:6" ht="30">
      <c r="A49" s="37" t="s">
        <v>15</v>
      </c>
      <c r="B49" s="25" t="s">
        <v>225</v>
      </c>
      <c r="C49" s="25" t="s">
        <v>16</v>
      </c>
      <c r="D49" s="25"/>
      <c r="E49" s="54">
        <f t="shared" si="7"/>
        <v>74.7</v>
      </c>
      <c r="F49" s="54">
        <f t="shared" si="7"/>
        <v>74.7</v>
      </c>
    </row>
    <row r="50" spans="1:6" ht="15">
      <c r="A50" s="40" t="s">
        <v>37</v>
      </c>
      <c r="B50" s="27" t="s">
        <v>225</v>
      </c>
      <c r="C50" s="27" t="s">
        <v>16</v>
      </c>
      <c r="D50" s="27" t="s">
        <v>38</v>
      </c>
      <c r="E50" s="23">
        <f>74.7</f>
        <v>74.7</v>
      </c>
      <c r="F50" s="23">
        <v>74.7</v>
      </c>
    </row>
    <row r="51" spans="1:6" ht="75">
      <c r="A51" s="51" t="s">
        <v>264</v>
      </c>
      <c r="B51" s="52" t="s">
        <v>263</v>
      </c>
      <c r="C51" s="52"/>
      <c r="D51" s="52"/>
      <c r="E51" s="53">
        <f t="shared" si="7"/>
        <v>5208.3</v>
      </c>
      <c r="F51" s="53">
        <f t="shared" si="7"/>
        <v>5208.3</v>
      </c>
    </row>
    <row r="52" spans="1:6" ht="30">
      <c r="A52" s="37" t="s">
        <v>15</v>
      </c>
      <c r="B52" s="25" t="s">
        <v>263</v>
      </c>
      <c r="C52" s="25" t="s">
        <v>16</v>
      </c>
      <c r="D52" s="25"/>
      <c r="E52" s="54">
        <f t="shared" si="7"/>
        <v>5208.3</v>
      </c>
      <c r="F52" s="54">
        <f t="shared" si="7"/>
        <v>5208.3</v>
      </c>
    </row>
    <row r="53" spans="1:6" ht="15">
      <c r="A53" s="40" t="s">
        <v>37</v>
      </c>
      <c r="B53" s="25" t="s">
        <v>263</v>
      </c>
      <c r="C53" s="27" t="s">
        <v>16</v>
      </c>
      <c r="D53" s="27" t="s">
        <v>38</v>
      </c>
      <c r="E53" s="23">
        <v>5208.3</v>
      </c>
      <c r="F53" s="23">
        <v>5208.3</v>
      </c>
    </row>
    <row r="54" spans="1:6" ht="15">
      <c r="A54" s="51" t="s">
        <v>274</v>
      </c>
      <c r="B54" s="52" t="s">
        <v>273</v>
      </c>
      <c r="C54" s="52"/>
      <c r="D54" s="52"/>
      <c r="E54" s="53">
        <f t="shared" si="7"/>
        <v>192.4</v>
      </c>
      <c r="F54" s="53">
        <f t="shared" si="7"/>
        <v>192.4</v>
      </c>
    </row>
    <row r="55" spans="1:6" ht="30">
      <c r="A55" s="37" t="s">
        <v>15</v>
      </c>
      <c r="B55" s="25" t="s">
        <v>273</v>
      </c>
      <c r="C55" s="25" t="s">
        <v>16</v>
      </c>
      <c r="D55" s="25"/>
      <c r="E55" s="54">
        <f t="shared" si="7"/>
        <v>192.4</v>
      </c>
      <c r="F55" s="54">
        <f t="shared" si="7"/>
        <v>192.4</v>
      </c>
    </row>
    <row r="56" spans="1:6" ht="15">
      <c r="A56" s="40" t="s">
        <v>37</v>
      </c>
      <c r="B56" s="25" t="s">
        <v>273</v>
      </c>
      <c r="C56" s="27" t="s">
        <v>16</v>
      </c>
      <c r="D56" s="27" t="s">
        <v>38</v>
      </c>
      <c r="E56" s="23">
        <v>192.4</v>
      </c>
      <c r="F56" s="23">
        <v>192.4</v>
      </c>
    </row>
    <row r="57" spans="1:6" ht="30">
      <c r="A57" s="51" t="s">
        <v>252</v>
      </c>
      <c r="B57" s="52" t="s">
        <v>251</v>
      </c>
      <c r="C57" s="52"/>
      <c r="D57" s="52"/>
      <c r="E57" s="53">
        <f t="shared" si="7"/>
        <v>260.40000000000003</v>
      </c>
      <c r="F57" s="53">
        <f t="shared" si="7"/>
        <v>260.39999999999998</v>
      </c>
    </row>
    <row r="58" spans="1:6" ht="30">
      <c r="A58" s="37" t="s">
        <v>15</v>
      </c>
      <c r="B58" s="25" t="s">
        <v>251</v>
      </c>
      <c r="C58" s="25" t="s">
        <v>16</v>
      </c>
      <c r="D58" s="25"/>
      <c r="E58" s="54">
        <f t="shared" si="7"/>
        <v>260.40000000000003</v>
      </c>
      <c r="F58" s="54">
        <f t="shared" si="7"/>
        <v>260.39999999999998</v>
      </c>
    </row>
    <row r="59" spans="1:6" ht="15">
      <c r="A59" s="40" t="s">
        <v>37</v>
      </c>
      <c r="B59" s="27" t="s">
        <v>251</v>
      </c>
      <c r="C59" s="27" t="s">
        <v>16</v>
      </c>
      <c r="D59" s="27" t="s">
        <v>38</v>
      </c>
      <c r="E59" s="23">
        <f>263.6-3.2</f>
        <v>260.40000000000003</v>
      </c>
      <c r="F59" s="23">
        <v>260.39999999999998</v>
      </c>
    </row>
    <row r="60" spans="1:6" ht="30">
      <c r="A60" s="48" t="s">
        <v>249</v>
      </c>
      <c r="B60" s="17" t="s">
        <v>248</v>
      </c>
      <c r="C60" s="55"/>
      <c r="D60" s="55"/>
      <c r="E60" s="56">
        <f>E61+E64</f>
        <v>27387.4</v>
      </c>
      <c r="F60" s="56">
        <f t="shared" ref="F60" si="8">F61+F64</f>
        <v>27387.4</v>
      </c>
    </row>
    <row r="61" spans="1:6" ht="15">
      <c r="A61" s="51" t="s">
        <v>232</v>
      </c>
      <c r="B61" s="52" t="s">
        <v>231</v>
      </c>
      <c r="C61" s="52"/>
      <c r="D61" s="52"/>
      <c r="E61" s="53">
        <f t="shared" si="7"/>
        <v>0</v>
      </c>
      <c r="F61" s="53">
        <f t="shared" si="7"/>
        <v>0</v>
      </c>
    </row>
    <row r="62" spans="1:6" ht="30">
      <c r="A62" s="37" t="s">
        <v>15</v>
      </c>
      <c r="B62" s="25" t="s">
        <v>231</v>
      </c>
      <c r="C62" s="25" t="s">
        <v>16</v>
      </c>
      <c r="D62" s="25"/>
      <c r="E62" s="54">
        <f t="shared" si="7"/>
        <v>0</v>
      </c>
      <c r="F62" s="54">
        <f t="shared" si="7"/>
        <v>0</v>
      </c>
    </row>
    <row r="63" spans="1:6" ht="15">
      <c r="A63" s="40" t="s">
        <v>37</v>
      </c>
      <c r="B63" s="27" t="s">
        <v>231</v>
      </c>
      <c r="C63" s="27" t="s">
        <v>16</v>
      </c>
      <c r="D63" s="27" t="s">
        <v>38</v>
      </c>
      <c r="E63" s="23">
        <v>0</v>
      </c>
      <c r="F63" s="23">
        <v>0</v>
      </c>
    </row>
    <row r="64" spans="1:6" ht="45">
      <c r="A64" s="51" t="s">
        <v>219</v>
      </c>
      <c r="B64" s="52" t="s">
        <v>226</v>
      </c>
      <c r="C64" s="52"/>
      <c r="D64" s="52"/>
      <c r="E64" s="53">
        <f t="shared" si="7"/>
        <v>27387.4</v>
      </c>
      <c r="F64" s="53">
        <f t="shared" si="7"/>
        <v>27387.4</v>
      </c>
    </row>
    <row r="65" spans="1:6" ht="30">
      <c r="A65" s="24" t="s">
        <v>15</v>
      </c>
      <c r="B65" s="25" t="s">
        <v>226</v>
      </c>
      <c r="C65" s="25" t="s">
        <v>16</v>
      </c>
      <c r="D65" s="25"/>
      <c r="E65" s="54">
        <f t="shared" si="7"/>
        <v>27387.4</v>
      </c>
      <c r="F65" s="54">
        <f t="shared" si="7"/>
        <v>27387.4</v>
      </c>
    </row>
    <row r="66" spans="1:6" ht="15">
      <c r="A66" s="26" t="s">
        <v>37</v>
      </c>
      <c r="B66" s="27" t="s">
        <v>226</v>
      </c>
      <c r="C66" s="27" t="s">
        <v>16</v>
      </c>
      <c r="D66" s="27" t="s">
        <v>38</v>
      </c>
      <c r="E66" s="23">
        <v>27387.4</v>
      </c>
      <c r="F66" s="23">
        <v>27387.4</v>
      </c>
    </row>
    <row r="67" spans="1:6" ht="15.75">
      <c r="A67" s="57" t="s">
        <v>216</v>
      </c>
      <c r="B67" s="58" t="s">
        <v>271</v>
      </c>
      <c r="C67" s="14"/>
      <c r="D67" s="14"/>
      <c r="E67" s="46">
        <f>E68</f>
        <v>3.694822225952521E-13</v>
      </c>
      <c r="F67" s="46">
        <f t="shared" ref="F67" si="9">F68</f>
        <v>0</v>
      </c>
    </row>
    <row r="68" spans="1:6" ht="30">
      <c r="A68" s="48" t="s">
        <v>268</v>
      </c>
      <c r="B68" s="17" t="s">
        <v>266</v>
      </c>
      <c r="C68" s="14"/>
      <c r="D68" s="14"/>
      <c r="E68" s="61">
        <f>E69</f>
        <v>3.694822225952521E-13</v>
      </c>
      <c r="F68" s="61">
        <f t="shared" ref="F68:F70" si="10">F69</f>
        <v>0</v>
      </c>
    </row>
    <row r="69" spans="1:6" ht="45">
      <c r="A69" s="51" t="s">
        <v>269</v>
      </c>
      <c r="B69" s="52" t="s">
        <v>265</v>
      </c>
      <c r="C69" s="14"/>
      <c r="D69" s="14"/>
      <c r="E69" s="159">
        <f>E70</f>
        <v>3.694822225952521E-13</v>
      </c>
      <c r="F69" s="159">
        <f t="shared" si="10"/>
        <v>0</v>
      </c>
    </row>
    <row r="70" spans="1:6" ht="30">
      <c r="A70" s="37" t="s">
        <v>270</v>
      </c>
      <c r="B70" s="25" t="s">
        <v>265</v>
      </c>
      <c r="C70" s="25" t="s">
        <v>267</v>
      </c>
      <c r="D70" s="14"/>
      <c r="E70" s="159">
        <f>E71</f>
        <v>3.694822225952521E-13</v>
      </c>
      <c r="F70" s="159">
        <f t="shared" si="10"/>
        <v>0</v>
      </c>
    </row>
    <row r="71" spans="1:6" ht="30">
      <c r="A71" s="40" t="s">
        <v>272</v>
      </c>
      <c r="B71" s="27" t="s">
        <v>265</v>
      </c>
      <c r="C71" s="27" t="s">
        <v>267</v>
      </c>
      <c r="D71" s="27" t="s">
        <v>151</v>
      </c>
      <c r="E71" s="159">
        <f>15358.8+155.1-15358.8-155.1</f>
        <v>3.694822225952521E-13</v>
      </c>
      <c r="F71" s="159">
        <v>0</v>
      </c>
    </row>
    <row r="72" spans="1:6" ht="60.75">
      <c r="A72" s="57" t="s">
        <v>203</v>
      </c>
      <c r="B72" s="58" t="s">
        <v>188</v>
      </c>
      <c r="C72" s="58"/>
      <c r="D72" s="58"/>
      <c r="E72" s="46">
        <f>E73</f>
        <v>0</v>
      </c>
      <c r="F72" s="46">
        <f t="shared" ref="F72:F74" si="11">F73</f>
        <v>0</v>
      </c>
    </row>
    <row r="73" spans="1:6" ht="15">
      <c r="A73" s="59" t="s">
        <v>9</v>
      </c>
      <c r="B73" s="60" t="s">
        <v>189</v>
      </c>
      <c r="C73" s="60"/>
      <c r="D73" s="60"/>
      <c r="E73" s="61">
        <f>E74</f>
        <v>0</v>
      </c>
      <c r="F73" s="61">
        <f t="shared" si="11"/>
        <v>0</v>
      </c>
    </row>
    <row r="74" spans="1:6" ht="30">
      <c r="A74" s="62" t="s">
        <v>186</v>
      </c>
      <c r="B74" s="60" t="s">
        <v>190</v>
      </c>
      <c r="C74" s="60"/>
      <c r="D74" s="60"/>
      <c r="E74" s="61">
        <f>E75</f>
        <v>0</v>
      </c>
      <c r="F74" s="61">
        <f t="shared" si="11"/>
        <v>0</v>
      </c>
    </row>
    <row r="75" spans="1:6" ht="30">
      <c r="A75" s="63" t="s">
        <v>187</v>
      </c>
      <c r="B75" s="64" t="s">
        <v>191</v>
      </c>
      <c r="C75" s="64"/>
      <c r="D75" s="64"/>
      <c r="E75" s="65">
        <f>E76</f>
        <v>0</v>
      </c>
      <c r="F75" s="65">
        <f>F76</f>
        <v>0</v>
      </c>
    </row>
    <row r="76" spans="1:6" ht="15">
      <c r="A76" s="24" t="s">
        <v>79</v>
      </c>
      <c r="B76" s="25" t="s">
        <v>191</v>
      </c>
      <c r="C76" s="25" t="s">
        <v>237</v>
      </c>
      <c r="D76" s="25"/>
      <c r="E76" s="54">
        <f>E77</f>
        <v>0</v>
      </c>
      <c r="F76" s="54">
        <f>F77</f>
        <v>0</v>
      </c>
    </row>
    <row r="77" spans="1:6" ht="15">
      <c r="A77" s="26" t="s">
        <v>67</v>
      </c>
      <c r="B77" s="27" t="s">
        <v>191</v>
      </c>
      <c r="C77" s="27" t="s">
        <v>237</v>
      </c>
      <c r="D77" s="27" t="s">
        <v>151</v>
      </c>
      <c r="E77" s="23">
        <f>60-60</f>
        <v>0</v>
      </c>
      <c r="F77" s="23">
        <v>0</v>
      </c>
    </row>
    <row r="78" spans="1:6" ht="45.75">
      <c r="A78" s="66" t="s">
        <v>204</v>
      </c>
      <c r="B78" s="58" t="s">
        <v>180</v>
      </c>
      <c r="C78" s="58"/>
      <c r="D78" s="58"/>
      <c r="E78" s="46">
        <f>E79</f>
        <v>0</v>
      </c>
      <c r="F78" s="46">
        <f t="shared" ref="F78:F80" si="12">F79</f>
        <v>0</v>
      </c>
    </row>
    <row r="79" spans="1:6" ht="15">
      <c r="A79" s="67" t="s">
        <v>9</v>
      </c>
      <c r="B79" s="60" t="s">
        <v>181</v>
      </c>
      <c r="C79" s="60"/>
      <c r="D79" s="60"/>
      <c r="E79" s="61">
        <f>E80</f>
        <v>0</v>
      </c>
      <c r="F79" s="61">
        <f t="shared" si="12"/>
        <v>0</v>
      </c>
    </row>
    <row r="80" spans="1:6" ht="30">
      <c r="A80" s="67" t="s">
        <v>199</v>
      </c>
      <c r="B80" s="60" t="s">
        <v>182</v>
      </c>
      <c r="C80" s="60"/>
      <c r="D80" s="60"/>
      <c r="E80" s="61">
        <f>E81</f>
        <v>0</v>
      </c>
      <c r="F80" s="61">
        <f t="shared" si="12"/>
        <v>0</v>
      </c>
    </row>
    <row r="81" spans="1:6" ht="15">
      <c r="A81" s="68" t="s">
        <v>185</v>
      </c>
      <c r="B81" s="64" t="s">
        <v>227</v>
      </c>
      <c r="C81" s="64"/>
      <c r="D81" s="64"/>
      <c r="E81" s="65">
        <f>E82</f>
        <v>0</v>
      </c>
      <c r="F81" s="65">
        <f>F82</f>
        <v>0</v>
      </c>
    </row>
    <row r="82" spans="1:6" ht="15">
      <c r="A82" s="24" t="s">
        <v>134</v>
      </c>
      <c r="B82" s="25" t="s">
        <v>227</v>
      </c>
      <c r="C82" s="25" t="s">
        <v>135</v>
      </c>
      <c r="D82" s="25"/>
      <c r="E82" s="54">
        <f>E83</f>
        <v>0</v>
      </c>
      <c r="F82" s="54">
        <f>F83</f>
        <v>0</v>
      </c>
    </row>
    <row r="83" spans="1:6" ht="15">
      <c r="A83" s="26" t="s">
        <v>184</v>
      </c>
      <c r="B83" s="27" t="s">
        <v>227</v>
      </c>
      <c r="C83" s="27" t="s">
        <v>135</v>
      </c>
      <c r="D83" s="27" t="s">
        <v>183</v>
      </c>
      <c r="E83" s="23">
        <f>521.7-300-221.7</f>
        <v>0</v>
      </c>
      <c r="F83" s="23">
        <f>[1]Расходы!P334</f>
        <v>0</v>
      </c>
    </row>
    <row r="84" spans="1:6" ht="94.5">
      <c r="A84" s="69" t="s">
        <v>205</v>
      </c>
      <c r="B84" s="58" t="s">
        <v>39</v>
      </c>
      <c r="C84" s="58"/>
      <c r="D84" s="58"/>
      <c r="E84" s="46">
        <f>E85</f>
        <v>2173.7000000000003</v>
      </c>
      <c r="F84" s="46">
        <f>F85</f>
        <v>2162.4</v>
      </c>
    </row>
    <row r="85" spans="1:6" ht="15">
      <c r="A85" s="70" t="s">
        <v>9</v>
      </c>
      <c r="B85" s="60" t="s">
        <v>40</v>
      </c>
      <c r="C85" s="60"/>
      <c r="D85" s="60"/>
      <c r="E85" s="61">
        <f>E86+E93+E103+E107</f>
        <v>2173.7000000000003</v>
      </c>
      <c r="F85" s="61">
        <f>F86+F93+F103+F107</f>
        <v>2162.4</v>
      </c>
    </row>
    <row r="86" spans="1:6" ht="30">
      <c r="A86" s="66" t="s">
        <v>41</v>
      </c>
      <c r="B86" s="60" t="s">
        <v>42</v>
      </c>
      <c r="C86" s="60"/>
      <c r="D86" s="60"/>
      <c r="E86" s="61">
        <f>E87+E90</f>
        <v>1181.4000000000001</v>
      </c>
      <c r="F86" s="61">
        <f>F87+F90</f>
        <v>1181.4000000000001</v>
      </c>
    </row>
    <row r="87" spans="1:6" ht="30">
      <c r="A87" s="71" t="s">
        <v>43</v>
      </c>
      <c r="B87" s="64" t="s">
        <v>44</v>
      </c>
      <c r="C87" s="64"/>
      <c r="D87" s="64"/>
      <c r="E87" s="65">
        <f t="shared" ref="E87:F88" si="13">E88</f>
        <v>674</v>
      </c>
      <c r="F87" s="65">
        <f t="shared" si="13"/>
        <v>674</v>
      </c>
    </row>
    <row r="88" spans="1:6" ht="30">
      <c r="A88" s="24" t="s">
        <v>15</v>
      </c>
      <c r="B88" s="25" t="s">
        <v>44</v>
      </c>
      <c r="C88" s="25" t="s">
        <v>16</v>
      </c>
      <c r="D88" s="25"/>
      <c r="E88" s="54">
        <f t="shared" si="13"/>
        <v>674</v>
      </c>
      <c r="F88" s="54">
        <f t="shared" si="13"/>
        <v>674</v>
      </c>
    </row>
    <row r="89" spans="1:6" ht="15">
      <c r="A89" s="26" t="s">
        <v>45</v>
      </c>
      <c r="B89" s="27" t="s">
        <v>44</v>
      </c>
      <c r="C89" s="27" t="s">
        <v>16</v>
      </c>
      <c r="D89" s="27" t="s">
        <v>46</v>
      </c>
      <c r="E89" s="23">
        <f>500-7.9+318.4-129.1-7.4</f>
        <v>674</v>
      </c>
      <c r="F89" s="23">
        <v>674</v>
      </c>
    </row>
    <row r="90" spans="1:6" ht="15">
      <c r="A90" s="71" t="s">
        <v>47</v>
      </c>
      <c r="B90" s="64" t="s">
        <v>48</v>
      </c>
      <c r="C90" s="64"/>
      <c r="D90" s="64"/>
      <c r="E90" s="65">
        <f t="shared" ref="E90:F91" si="14">E91</f>
        <v>507.4</v>
      </c>
      <c r="F90" s="65">
        <f t="shared" si="14"/>
        <v>507.4</v>
      </c>
    </row>
    <row r="91" spans="1:6" ht="30">
      <c r="A91" s="24" t="s">
        <v>15</v>
      </c>
      <c r="B91" s="25" t="s">
        <v>48</v>
      </c>
      <c r="C91" s="25" t="s">
        <v>16</v>
      </c>
      <c r="D91" s="25"/>
      <c r="E91" s="54">
        <f t="shared" si="14"/>
        <v>507.4</v>
      </c>
      <c r="F91" s="54">
        <f t="shared" si="14"/>
        <v>507.4</v>
      </c>
    </row>
    <row r="92" spans="1:6" ht="15">
      <c r="A92" s="26" t="s">
        <v>45</v>
      </c>
      <c r="B92" s="27" t="s">
        <v>48</v>
      </c>
      <c r="C92" s="27" t="s">
        <v>16</v>
      </c>
      <c r="D92" s="27" t="s">
        <v>46</v>
      </c>
      <c r="E92" s="23">
        <f>634.4-126.6-0.4</f>
        <v>507.4</v>
      </c>
      <c r="F92" s="23">
        <v>507.4</v>
      </c>
    </row>
    <row r="93" spans="1:6" ht="30.75">
      <c r="A93" s="12" t="s">
        <v>49</v>
      </c>
      <c r="B93" s="60" t="s">
        <v>50</v>
      </c>
      <c r="C93" s="55"/>
      <c r="D93" s="55"/>
      <c r="E93" s="72">
        <f>E94+E97+E100</f>
        <v>872.30000000000007</v>
      </c>
      <c r="F93" s="72">
        <f>F94+F97+F100</f>
        <v>861</v>
      </c>
    </row>
    <row r="94" spans="1:6" ht="30">
      <c r="A94" s="73" t="s">
        <v>51</v>
      </c>
      <c r="B94" s="74" t="s">
        <v>52</v>
      </c>
      <c r="C94" s="74"/>
      <c r="D94" s="74"/>
      <c r="E94" s="75">
        <f t="shared" ref="E94:F95" si="15">E95</f>
        <v>10</v>
      </c>
      <c r="F94" s="75">
        <f t="shared" si="15"/>
        <v>10</v>
      </c>
    </row>
    <row r="95" spans="1:6" ht="30">
      <c r="A95" s="24" t="s">
        <v>15</v>
      </c>
      <c r="B95" s="25" t="s">
        <v>52</v>
      </c>
      <c r="C95" s="25" t="s">
        <v>16</v>
      </c>
      <c r="D95" s="25"/>
      <c r="E95" s="54">
        <f t="shared" si="15"/>
        <v>10</v>
      </c>
      <c r="F95" s="54">
        <f t="shared" si="15"/>
        <v>10</v>
      </c>
    </row>
    <row r="96" spans="1:6" ht="30">
      <c r="A96" s="26" t="s">
        <v>53</v>
      </c>
      <c r="B96" s="27" t="s">
        <v>52</v>
      </c>
      <c r="C96" s="27" t="s">
        <v>16</v>
      </c>
      <c r="D96" s="27" t="s">
        <v>54</v>
      </c>
      <c r="E96" s="23">
        <f>20-10</f>
        <v>10</v>
      </c>
      <c r="F96" s="23">
        <v>10</v>
      </c>
    </row>
    <row r="97" spans="1:6" ht="45">
      <c r="A97" s="73" t="s">
        <v>55</v>
      </c>
      <c r="B97" s="74" t="s">
        <v>56</v>
      </c>
      <c r="C97" s="74"/>
      <c r="D97" s="74"/>
      <c r="E97" s="75">
        <f t="shared" ref="E97:F98" si="16">E98</f>
        <v>68.2</v>
      </c>
      <c r="F97" s="75">
        <f t="shared" si="16"/>
        <v>56.9</v>
      </c>
    </row>
    <row r="98" spans="1:6" ht="15">
      <c r="A98" s="76" t="s">
        <v>57</v>
      </c>
      <c r="B98" s="25" t="s">
        <v>56</v>
      </c>
      <c r="C98" s="25" t="s">
        <v>58</v>
      </c>
      <c r="D98" s="25"/>
      <c r="E98" s="54">
        <f t="shared" si="16"/>
        <v>68.2</v>
      </c>
      <c r="F98" s="54">
        <f t="shared" si="16"/>
        <v>56.9</v>
      </c>
    </row>
    <row r="99" spans="1:6" ht="30">
      <c r="A99" s="26" t="s">
        <v>53</v>
      </c>
      <c r="B99" s="27" t="s">
        <v>56</v>
      </c>
      <c r="C99" s="27" t="s">
        <v>58</v>
      </c>
      <c r="D99" s="27" t="s">
        <v>54</v>
      </c>
      <c r="E99" s="23">
        <f>68.2</f>
        <v>68.2</v>
      </c>
      <c r="F99" s="23">
        <v>56.9</v>
      </c>
    </row>
    <row r="100" spans="1:6" ht="60">
      <c r="A100" s="77" t="s">
        <v>222</v>
      </c>
      <c r="B100" s="52" t="s">
        <v>228</v>
      </c>
      <c r="C100" s="52"/>
      <c r="D100" s="52"/>
      <c r="E100" s="53">
        <f t="shared" ref="E100:F101" si="17">E101</f>
        <v>794.1</v>
      </c>
      <c r="F100" s="53">
        <f t="shared" si="17"/>
        <v>794.1</v>
      </c>
    </row>
    <row r="101" spans="1:6" ht="15">
      <c r="A101" s="76" t="s">
        <v>57</v>
      </c>
      <c r="B101" s="25" t="s">
        <v>228</v>
      </c>
      <c r="C101" s="25" t="s">
        <v>58</v>
      </c>
      <c r="D101" s="25"/>
      <c r="E101" s="54">
        <f t="shared" si="17"/>
        <v>794.1</v>
      </c>
      <c r="F101" s="54">
        <f t="shared" si="17"/>
        <v>794.1</v>
      </c>
    </row>
    <row r="102" spans="1:6" ht="30">
      <c r="A102" s="26" t="s">
        <v>53</v>
      </c>
      <c r="B102" s="27" t="s">
        <v>228</v>
      </c>
      <c r="C102" s="27" t="s">
        <v>58</v>
      </c>
      <c r="D102" s="27" t="s">
        <v>54</v>
      </c>
      <c r="E102" s="23">
        <v>794.1</v>
      </c>
      <c r="F102" s="23">
        <v>794.1</v>
      </c>
    </row>
    <row r="103" spans="1:6" ht="30">
      <c r="A103" s="78" t="s">
        <v>59</v>
      </c>
      <c r="B103" s="13" t="s">
        <v>60</v>
      </c>
      <c r="C103" s="79"/>
      <c r="D103" s="79"/>
      <c r="E103" s="80">
        <f>E104</f>
        <v>120</v>
      </c>
      <c r="F103" s="80">
        <f t="shared" ref="E103:F105" si="18">F104</f>
        <v>120</v>
      </c>
    </row>
    <row r="104" spans="1:6" ht="30">
      <c r="A104" s="77" t="s">
        <v>61</v>
      </c>
      <c r="B104" s="52" t="s">
        <v>62</v>
      </c>
      <c r="C104" s="52"/>
      <c r="D104" s="52"/>
      <c r="E104" s="53">
        <f t="shared" si="18"/>
        <v>120</v>
      </c>
      <c r="F104" s="53">
        <f t="shared" si="18"/>
        <v>120</v>
      </c>
    </row>
    <row r="105" spans="1:6" ht="30">
      <c r="A105" s="24" t="s">
        <v>15</v>
      </c>
      <c r="B105" s="25" t="s">
        <v>62</v>
      </c>
      <c r="C105" s="25" t="s">
        <v>16</v>
      </c>
      <c r="D105" s="25"/>
      <c r="E105" s="54">
        <f t="shared" si="18"/>
        <v>120</v>
      </c>
      <c r="F105" s="54">
        <f t="shared" si="18"/>
        <v>120</v>
      </c>
    </row>
    <row r="106" spans="1:6" ht="30">
      <c r="A106" s="26" t="s">
        <v>53</v>
      </c>
      <c r="B106" s="27" t="s">
        <v>62</v>
      </c>
      <c r="C106" s="27" t="s">
        <v>16</v>
      </c>
      <c r="D106" s="27" t="s">
        <v>54</v>
      </c>
      <c r="E106" s="23">
        <f>155-35</f>
        <v>120</v>
      </c>
      <c r="F106" s="23">
        <v>120</v>
      </c>
    </row>
    <row r="107" spans="1:6" ht="45">
      <c r="A107" s="81" t="s">
        <v>63</v>
      </c>
      <c r="B107" s="17" t="s">
        <v>64</v>
      </c>
      <c r="C107" s="49"/>
      <c r="D107" s="49"/>
      <c r="E107" s="50">
        <f t="shared" ref="E107:F109" si="19">E108</f>
        <v>0</v>
      </c>
      <c r="F107" s="50">
        <f t="shared" si="19"/>
        <v>0</v>
      </c>
    </row>
    <row r="108" spans="1:6" ht="15">
      <c r="A108" s="77" t="s">
        <v>65</v>
      </c>
      <c r="B108" s="52" t="s">
        <v>66</v>
      </c>
      <c r="C108" s="52"/>
      <c r="D108" s="52"/>
      <c r="E108" s="53">
        <f t="shared" si="19"/>
        <v>0</v>
      </c>
      <c r="F108" s="53">
        <f t="shared" si="19"/>
        <v>0</v>
      </c>
    </row>
    <row r="109" spans="1:6" ht="30">
      <c r="A109" s="24" t="s">
        <v>15</v>
      </c>
      <c r="B109" s="25" t="s">
        <v>66</v>
      </c>
      <c r="C109" s="25" t="s">
        <v>16</v>
      </c>
      <c r="D109" s="25"/>
      <c r="E109" s="54">
        <f t="shared" si="19"/>
        <v>0</v>
      </c>
      <c r="F109" s="54">
        <f t="shared" si="19"/>
        <v>0</v>
      </c>
    </row>
    <row r="110" spans="1:6" ht="15">
      <c r="A110" s="26" t="s">
        <v>67</v>
      </c>
      <c r="B110" s="27" t="s">
        <v>66</v>
      </c>
      <c r="C110" s="27" t="s">
        <v>16</v>
      </c>
      <c r="D110" s="27" t="s">
        <v>68</v>
      </c>
      <c r="E110" s="23">
        <f>10-10</f>
        <v>0</v>
      </c>
      <c r="F110" s="23">
        <v>0</v>
      </c>
    </row>
    <row r="111" spans="1:6" ht="47.25">
      <c r="A111" s="82" t="s">
        <v>206</v>
      </c>
      <c r="B111" s="58" t="s">
        <v>69</v>
      </c>
      <c r="C111" s="58"/>
      <c r="D111" s="58"/>
      <c r="E111" s="46">
        <f>E112</f>
        <v>31403.499999999996</v>
      </c>
      <c r="F111" s="46">
        <f>F112</f>
        <v>30806</v>
      </c>
    </row>
    <row r="112" spans="1:6" ht="15.75">
      <c r="A112" s="16" t="s">
        <v>9</v>
      </c>
      <c r="B112" s="17" t="s">
        <v>70</v>
      </c>
      <c r="C112" s="18"/>
      <c r="D112" s="17"/>
      <c r="E112" s="19">
        <f>E113+E124+E131</f>
        <v>31403.499999999996</v>
      </c>
      <c r="F112" s="19">
        <f>F113+F124+F131</f>
        <v>30806</v>
      </c>
    </row>
    <row r="113" spans="1:6" ht="30.75">
      <c r="A113" s="16" t="s">
        <v>71</v>
      </c>
      <c r="B113" s="17" t="s">
        <v>72</v>
      </c>
      <c r="C113" s="18"/>
      <c r="D113" s="17"/>
      <c r="E113" s="19">
        <f>E114+E121</f>
        <v>31009.199999999997</v>
      </c>
      <c r="F113" s="19">
        <f>F114+F121</f>
        <v>30411.7</v>
      </c>
    </row>
    <row r="114" spans="1:6" ht="15">
      <c r="A114" s="83" t="s">
        <v>73</v>
      </c>
      <c r="B114" s="84" t="s">
        <v>74</v>
      </c>
      <c r="C114" s="84"/>
      <c r="D114" s="84"/>
      <c r="E114" s="65">
        <f>E115+E117+E119</f>
        <v>15233.799999999997</v>
      </c>
      <c r="F114" s="65">
        <f>F115+F117+F119</f>
        <v>14636.300000000001</v>
      </c>
    </row>
    <row r="115" spans="1:6" ht="45">
      <c r="A115" s="85" t="s">
        <v>75</v>
      </c>
      <c r="B115" s="22" t="s">
        <v>74</v>
      </c>
      <c r="C115" s="22" t="s">
        <v>76</v>
      </c>
      <c r="D115" s="22"/>
      <c r="E115" s="30">
        <f>E116</f>
        <v>9044.9999999999982</v>
      </c>
      <c r="F115" s="30">
        <f>F116</f>
        <v>8704.4</v>
      </c>
    </row>
    <row r="116" spans="1:6" ht="15">
      <c r="A116" s="26" t="s">
        <v>77</v>
      </c>
      <c r="B116" s="27" t="s">
        <v>74</v>
      </c>
      <c r="C116" s="27" t="s">
        <v>76</v>
      </c>
      <c r="D116" s="27" t="s">
        <v>78</v>
      </c>
      <c r="E116" s="23">
        <f>14425.8-71.9-21.7-1842.2-1920.1-579.9-1000+37.1+17.9</f>
        <v>9044.9999999999982</v>
      </c>
      <c r="F116" s="23">
        <v>8704.4</v>
      </c>
    </row>
    <row r="117" spans="1:6" ht="30">
      <c r="A117" s="24" t="s">
        <v>15</v>
      </c>
      <c r="B117" s="22" t="s">
        <v>74</v>
      </c>
      <c r="C117" s="22" t="s">
        <v>16</v>
      </c>
      <c r="D117" s="22"/>
      <c r="E117" s="30">
        <f>E118</f>
        <v>6002.2</v>
      </c>
      <c r="F117" s="30">
        <f>F118</f>
        <v>5745.3</v>
      </c>
    </row>
    <row r="118" spans="1:6" ht="15">
      <c r="A118" s="26" t="s">
        <v>77</v>
      </c>
      <c r="B118" s="27" t="s">
        <v>74</v>
      </c>
      <c r="C118" s="27" t="s">
        <v>16</v>
      </c>
      <c r="D118" s="27" t="s">
        <v>78</v>
      </c>
      <c r="E118" s="23">
        <f>5502.2+500</f>
        <v>6002.2</v>
      </c>
      <c r="F118" s="23">
        <v>5745.3</v>
      </c>
    </row>
    <row r="119" spans="1:6" ht="15">
      <c r="A119" s="85" t="s">
        <v>79</v>
      </c>
      <c r="B119" s="22" t="s">
        <v>74</v>
      </c>
      <c r="C119" s="22" t="s">
        <v>80</v>
      </c>
      <c r="D119" s="22"/>
      <c r="E119" s="30">
        <f>E120</f>
        <v>186.6</v>
      </c>
      <c r="F119" s="30">
        <f>F120</f>
        <v>186.6</v>
      </c>
    </row>
    <row r="120" spans="1:6" ht="15">
      <c r="A120" s="26" t="s">
        <v>77</v>
      </c>
      <c r="B120" s="27" t="s">
        <v>74</v>
      </c>
      <c r="C120" s="27" t="s">
        <v>80</v>
      </c>
      <c r="D120" s="27" t="s">
        <v>78</v>
      </c>
      <c r="E120" s="23">
        <f>199-2-1-6-0.4-3</f>
        <v>186.6</v>
      </c>
      <c r="F120" s="23">
        <v>186.6</v>
      </c>
    </row>
    <row r="121" spans="1:6" ht="75">
      <c r="A121" s="77" t="s">
        <v>81</v>
      </c>
      <c r="B121" s="52" t="s">
        <v>82</v>
      </c>
      <c r="C121" s="22"/>
      <c r="D121" s="22"/>
      <c r="E121" s="30">
        <f t="shared" ref="E121:F122" si="20">E122</f>
        <v>15775.400000000001</v>
      </c>
      <c r="F121" s="30">
        <f t="shared" si="20"/>
        <v>15775.4</v>
      </c>
    </row>
    <row r="122" spans="1:6" ht="45">
      <c r="A122" s="24" t="s">
        <v>75</v>
      </c>
      <c r="B122" s="25" t="s">
        <v>82</v>
      </c>
      <c r="C122" s="25" t="s">
        <v>76</v>
      </c>
      <c r="D122" s="25"/>
      <c r="E122" s="54">
        <f t="shared" si="20"/>
        <v>15775.400000000001</v>
      </c>
      <c r="F122" s="54">
        <f t="shared" si="20"/>
        <v>15775.4</v>
      </c>
    </row>
    <row r="123" spans="1:6" ht="15">
      <c r="A123" s="26" t="s">
        <v>77</v>
      </c>
      <c r="B123" s="27" t="s">
        <v>82</v>
      </c>
      <c r="C123" s="27" t="s">
        <v>76</v>
      </c>
      <c r="D123" s="27" t="s">
        <v>78</v>
      </c>
      <c r="E123" s="23">
        <f>9558.2+1842.2+1842.2+1266+1266.4+0.31+0.09</f>
        <v>15775.400000000001</v>
      </c>
      <c r="F123" s="23">
        <v>15775.4</v>
      </c>
    </row>
    <row r="124" spans="1:6" ht="30.75">
      <c r="A124" s="16" t="s">
        <v>83</v>
      </c>
      <c r="B124" s="17" t="s">
        <v>84</v>
      </c>
      <c r="C124" s="18"/>
      <c r="D124" s="17"/>
      <c r="E124" s="19">
        <f>E125+E128</f>
        <v>394.3</v>
      </c>
      <c r="F124" s="19">
        <f>F125+F128</f>
        <v>394.3</v>
      </c>
    </row>
    <row r="125" spans="1:6" ht="15">
      <c r="A125" s="77" t="s">
        <v>85</v>
      </c>
      <c r="B125" s="52" t="s">
        <v>86</v>
      </c>
      <c r="C125" s="52"/>
      <c r="D125" s="52"/>
      <c r="E125" s="53">
        <f t="shared" ref="E125:F126" si="21">E126</f>
        <v>253.3</v>
      </c>
      <c r="F125" s="53">
        <f t="shared" si="21"/>
        <v>253.3</v>
      </c>
    </row>
    <row r="126" spans="1:6" ht="30">
      <c r="A126" s="24" t="s">
        <v>15</v>
      </c>
      <c r="B126" s="25" t="s">
        <v>86</v>
      </c>
      <c r="C126" s="25" t="s">
        <v>16</v>
      </c>
      <c r="D126" s="25"/>
      <c r="E126" s="54">
        <f t="shared" si="21"/>
        <v>253.3</v>
      </c>
      <c r="F126" s="54">
        <f t="shared" si="21"/>
        <v>253.3</v>
      </c>
    </row>
    <row r="127" spans="1:6" ht="15">
      <c r="A127" s="26" t="s">
        <v>87</v>
      </c>
      <c r="B127" s="27" t="s">
        <v>86</v>
      </c>
      <c r="C127" s="27" t="s">
        <v>16</v>
      </c>
      <c r="D127" s="27" t="s">
        <v>88</v>
      </c>
      <c r="E127" s="23">
        <f>350+30-104.7-22</f>
        <v>253.3</v>
      </c>
      <c r="F127" s="23">
        <v>253.3</v>
      </c>
    </row>
    <row r="128" spans="1:6" ht="45">
      <c r="A128" s="77" t="s">
        <v>89</v>
      </c>
      <c r="B128" s="52" t="s">
        <v>90</v>
      </c>
      <c r="C128" s="52"/>
      <c r="D128" s="52"/>
      <c r="E128" s="53">
        <f t="shared" ref="E128:F129" si="22">E129</f>
        <v>141</v>
      </c>
      <c r="F128" s="53">
        <f t="shared" si="22"/>
        <v>141</v>
      </c>
    </row>
    <row r="129" spans="1:6" ht="15">
      <c r="A129" s="24" t="s">
        <v>57</v>
      </c>
      <c r="B129" s="25" t="s">
        <v>90</v>
      </c>
      <c r="C129" s="25" t="s">
        <v>58</v>
      </c>
      <c r="D129" s="25"/>
      <c r="E129" s="54">
        <f t="shared" si="22"/>
        <v>141</v>
      </c>
      <c r="F129" s="54">
        <f t="shared" si="22"/>
        <v>141</v>
      </c>
    </row>
    <row r="130" spans="1:6" ht="15">
      <c r="A130" s="26" t="s">
        <v>87</v>
      </c>
      <c r="B130" s="27" t="s">
        <v>90</v>
      </c>
      <c r="C130" s="27" t="s">
        <v>58</v>
      </c>
      <c r="D130" s="27" t="s">
        <v>88</v>
      </c>
      <c r="E130" s="23">
        <v>141</v>
      </c>
      <c r="F130" s="23">
        <v>141</v>
      </c>
    </row>
    <row r="131" spans="1:6" ht="30.75">
      <c r="A131" s="16" t="s">
        <v>91</v>
      </c>
      <c r="B131" s="17" t="s">
        <v>92</v>
      </c>
      <c r="C131" s="18"/>
      <c r="D131" s="17"/>
      <c r="E131" s="19">
        <f t="shared" ref="E131:F133" si="23">E132</f>
        <v>0</v>
      </c>
      <c r="F131" s="19">
        <f t="shared" si="23"/>
        <v>0</v>
      </c>
    </row>
    <row r="132" spans="1:6" ht="30">
      <c r="A132" s="77" t="s">
        <v>93</v>
      </c>
      <c r="B132" s="52" t="s">
        <v>94</v>
      </c>
      <c r="C132" s="52"/>
      <c r="D132" s="52"/>
      <c r="E132" s="53">
        <f t="shared" si="23"/>
        <v>0</v>
      </c>
      <c r="F132" s="53">
        <f t="shared" si="23"/>
        <v>0</v>
      </c>
    </row>
    <row r="133" spans="1:6" ht="30">
      <c r="A133" s="24" t="s">
        <v>15</v>
      </c>
      <c r="B133" s="25" t="s">
        <v>94</v>
      </c>
      <c r="C133" s="22" t="s">
        <v>16</v>
      </c>
      <c r="D133" s="25"/>
      <c r="E133" s="54">
        <f t="shared" si="23"/>
        <v>0</v>
      </c>
      <c r="F133" s="54">
        <f t="shared" si="23"/>
        <v>0</v>
      </c>
    </row>
    <row r="134" spans="1:6" ht="15">
      <c r="A134" s="26" t="s">
        <v>95</v>
      </c>
      <c r="B134" s="27" t="s">
        <v>94</v>
      </c>
      <c r="C134" s="27" t="s">
        <v>16</v>
      </c>
      <c r="D134" s="27" t="s">
        <v>96</v>
      </c>
      <c r="E134" s="23">
        <f>110-50-25-15-20</f>
        <v>0</v>
      </c>
      <c r="F134" s="23">
        <v>0</v>
      </c>
    </row>
    <row r="135" spans="1:6" ht="15.75">
      <c r="A135" s="82" t="s">
        <v>97</v>
      </c>
      <c r="B135" s="58" t="s">
        <v>98</v>
      </c>
      <c r="C135" s="58" t="s">
        <v>99</v>
      </c>
      <c r="D135" s="58"/>
      <c r="E135" s="46">
        <f>E136+E141+E150+E159</f>
        <v>23454.9</v>
      </c>
      <c r="F135" s="46">
        <f>F136+F141+F150+F159</f>
        <v>22568</v>
      </c>
    </row>
    <row r="136" spans="1:6" ht="30">
      <c r="A136" s="86" t="s">
        <v>100</v>
      </c>
      <c r="B136" s="87" t="s">
        <v>195</v>
      </c>
      <c r="C136" s="87"/>
      <c r="D136" s="87"/>
      <c r="E136" s="88">
        <f>E138</f>
        <v>2530.1</v>
      </c>
      <c r="F136" s="88">
        <f>F138</f>
        <v>2530.1</v>
      </c>
    </row>
    <row r="137" spans="1:6" ht="15">
      <c r="A137" s="89" t="s">
        <v>130</v>
      </c>
      <c r="B137" s="87" t="s">
        <v>101</v>
      </c>
      <c r="C137" s="49"/>
      <c r="D137" s="49"/>
      <c r="E137" s="50">
        <f t="shared" ref="E137:F139" si="24">E138</f>
        <v>2530.1</v>
      </c>
      <c r="F137" s="50">
        <f t="shared" si="24"/>
        <v>2530.1</v>
      </c>
    </row>
    <row r="138" spans="1:6" ht="15">
      <c r="A138" s="90" t="s">
        <v>102</v>
      </c>
      <c r="B138" s="74" t="s">
        <v>103</v>
      </c>
      <c r="C138" s="74"/>
      <c r="D138" s="74"/>
      <c r="E138" s="75">
        <f t="shared" si="24"/>
        <v>2530.1</v>
      </c>
      <c r="F138" s="75">
        <f t="shared" si="24"/>
        <v>2530.1</v>
      </c>
    </row>
    <row r="139" spans="1:6" ht="45">
      <c r="A139" s="76" t="s">
        <v>75</v>
      </c>
      <c r="B139" s="25" t="s">
        <v>103</v>
      </c>
      <c r="C139" s="25" t="s">
        <v>76</v>
      </c>
      <c r="D139" s="25"/>
      <c r="E139" s="54">
        <f t="shared" si="24"/>
        <v>2530.1</v>
      </c>
      <c r="F139" s="54">
        <f t="shared" si="24"/>
        <v>2530.1</v>
      </c>
    </row>
    <row r="140" spans="1:6" ht="30">
      <c r="A140" s="26" t="s">
        <v>104</v>
      </c>
      <c r="B140" s="27" t="s">
        <v>103</v>
      </c>
      <c r="C140" s="27" t="s">
        <v>76</v>
      </c>
      <c r="D140" s="27" t="s">
        <v>105</v>
      </c>
      <c r="E140" s="23">
        <f>2366.2+137.4-15+41.5</f>
        <v>2530.1</v>
      </c>
      <c r="F140" s="23">
        <v>2530.1</v>
      </c>
    </row>
    <row r="141" spans="1:6" ht="30">
      <c r="A141" s="91" t="s">
        <v>106</v>
      </c>
      <c r="B141" s="60" t="s">
        <v>107</v>
      </c>
      <c r="C141" s="60"/>
      <c r="D141" s="60"/>
      <c r="E141" s="61">
        <f t="shared" ref="E141:F142" si="25">E142</f>
        <v>1217.5</v>
      </c>
      <c r="F141" s="61">
        <f t="shared" si="25"/>
        <v>1156.0999999999999</v>
      </c>
    </row>
    <row r="142" spans="1:6" ht="15">
      <c r="A142" s="89" t="s">
        <v>130</v>
      </c>
      <c r="B142" s="87" t="s">
        <v>196</v>
      </c>
      <c r="C142" s="49"/>
      <c r="D142" s="49"/>
      <c r="E142" s="50">
        <f t="shared" si="25"/>
        <v>1217.5</v>
      </c>
      <c r="F142" s="50">
        <f t="shared" si="25"/>
        <v>1156.0999999999999</v>
      </c>
    </row>
    <row r="143" spans="1:6" ht="15">
      <c r="A143" s="21" t="s">
        <v>102</v>
      </c>
      <c r="B143" s="52" t="s">
        <v>108</v>
      </c>
      <c r="C143" s="44"/>
      <c r="D143" s="52"/>
      <c r="E143" s="53">
        <f>E145+E147+E149</f>
        <v>1217.5</v>
      </c>
      <c r="F143" s="53">
        <f>F145+F147+F149</f>
        <v>1156.0999999999999</v>
      </c>
    </row>
    <row r="144" spans="1:6" ht="45">
      <c r="A144" s="24" t="s">
        <v>75</v>
      </c>
      <c r="B144" s="92" t="s">
        <v>108</v>
      </c>
      <c r="C144" s="92" t="s">
        <v>76</v>
      </c>
      <c r="D144" s="92"/>
      <c r="E144" s="93">
        <f>E145</f>
        <v>832.4</v>
      </c>
      <c r="F144" s="93">
        <f>F145</f>
        <v>815.9</v>
      </c>
    </row>
    <row r="145" spans="1:6" ht="45">
      <c r="A145" s="94" t="s">
        <v>109</v>
      </c>
      <c r="B145" s="95" t="s">
        <v>108</v>
      </c>
      <c r="C145" s="95" t="s">
        <v>76</v>
      </c>
      <c r="D145" s="95" t="s">
        <v>110</v>
      </c>
      <c r="E145" s="96">
        <f>832.9+1-2+0.5</f>
        <v>832.4</v>
      </c>
      <c r="F145" s="96">
        <v>815.9</v>
      </c>
    </row>
    <row r="146" spans="1:6" ht="30">
      <c r="A146" s="24" t="s">
        <v>15</v>
      </c>
      <c r="B146" s="39" t="s">
        <v>108</v>
      </c>
      <c r="C146" s="39" t="s">
        <v>16</v>
      </c>
      <c r="D146" s="39"/>
      <c r="E146" s="31">
        <f>E147</f>
        <v>367</v>
      </c>
      <c r="F146" s="31">
        <f>F147</f>
        <v>322.10000000000002</v>
      </c>
    </row>
    <row r="147" spans="1:6" ht="45">
      <c r="A147" s="26" t="s">
        <v>109</v>
      </c>
      <c r="B147" s="27" t="s">
        <v>108</v>
      </c>
      <c r="C147" s="27" t="s">
        <v>16</v>
      </c>
      <c r="D147" s="27" t="s">
        <v>110</v>
      </c>
      <c r="E147" s="23">
        <f>489.7-150-0.9+50.3-20-1.1-1</f>
        <v>367</v>
      </c>
      <c r="F147" s="23">
        <v>322.10000000000002</v>
      </c>
    </row>
    <row r="148" spans="1:6" ht="15">
      <c r="A148" s="97" t="s">
        <v>79</v>
      </c>
      <c r="B148" s="39" t="s">
        <v>108</v>
      </c>
      <c r="C148" s="39" t="s">
        <v>80</v>
      </c>
      <c r="D148" s="39"/>
      <c r="E148" s="31">
        <f>E149</f>
        <v>18.100000000000001</v>
      </c>
      <c r="F148" s="31">
        <f>F149</f>
        <v>18.100000000000001</v>
      </c>
    </row>
    <row r="149" spans="1:6" ht="45">
      <c r="A149" s="26" t="s">
        <v>109</v>
      </c>
      <c r="B149" s="27" t="s">
        <v>108</v>
      </c>
      <c r="C149" s="27" t="s">
        <v>80</v>
      </c>
      <c r="D149" s="27" t="s">
        <v>110</v>
      </c>
      <c r="E149" s="23">
        <f>21.6-3-0.5</f>
        <v>18.100000000000001</v>
      </c>
      <c r="F149" s="23">
        <v>18.100000000000001</v>
      </c>
    </row>
    <row r="150" spans="1:6" ht="30">
      <c r="A150" s="98" t="s">
        <v>111</v>
      </c>
      <c r="B150" s="17" t="s">
        <v>112</v>
      </c>
      <c r="C150" s="17"/>
      <c r="D150" s="17"/>
      <c r="E150" s="19">
        <f t="shared" ref="E150:F151" si="26">E151</f>
        <v>19703.800000000003</v>
      </c>
      <c r="F150" s="19">
        <f t="shared" si="26"/>
        <v>18878.3</v>
      </c>
    </row>
    <row r="151" spans="1:6" ht="15">
      <c r="A151" s="89" t="s">
        <v>130</v>
      </c>
      <c r="B151" s="87" t="s">
        <v>197</v>
      </c>
      <c r="C151" s="49"/>
      <c r="D151" s="49"/>
      <c r="E151" s="50">
        <f t="shared" si="26"/>
        <v>19703.800000000003</v>
      </c>
      <c r="F151" s="50">
        <f t="shared" si="26"/>
        <v>18878.3</v>
      </c>
    </row>
    <row r="152" spans="1:6" ht="15">
      <c r="A152" s="21" t="s">
        <v>102</v>
      </c>
      <c r="B152" s="52" t="s">
        <v>113</v>
      </c>
      <c r="C152" s="52"/>
      <c r="D152" s="52"/>
      <c r="E152" s="53">
        <f>E153+E155+E157</f>
        <v>19703.800000000003</v>
      </c>
      <c r="F152" s="53">
        <f>F153+F155+F157</f>
        <v>18878.3</v>
      </c>
    </row>
    <row r="153" spans="1:6" ht="45">
      <c r="A153" s="76" t="s">
        <v>75</v>
      </c>
      <c r="B153" s="25" t="s">
        <v>113</v>
      </c>
      <c r="C153" s="25" t="s">
        <v>76</v>
      </c>
      <c r="D153" s="25"/>
      <c r="E153" s="54">
        <f>E154</f>
        <v>17044.5</v>
      </c>
      <c r="F153" s="54">
        <f>F154</f>
        <v>16589</v>
      </c>
    </row>
    <row r="154" spans="1:6" ht="45">
      <c r="A154" s="26" t="s">
        <v>220</v>
      </c>
      <c r="B154" s="27" t="s">
        <v>113</v>
      </c>
      <c r="C154" s="27" t="s">
        <v>76</v>
      </c>
      <c r="D154" s="27" t="s">
        <v>114</v>
      </c>
      <c r="E154" s="23">
        <f>14620.1-1129.5-143.5-190-58+4381.9+390-1000-34.8-5.7-4.4-21.6+121+68+51</f>
        <v>17044.5</v>
      </c>
      <c r="F154" s="23">
        <v>16589</v>
      </c>
    </row>
    <row r="155" spans="1:6" ht="30">
      <c r="A155" s="24" t="s">
        <v>15</v>
      </c>
      <c r="B155" s="22" t="s">
        <v>113</v>
      </c>
      <c r="C155" s="22" t="s">
        <v>16</v>
      </c>
      <c r="D155" s="22"/>
      <c r="E155" s="30">
        <f>E156</f>
        <v>2599.9</v>
      </c>
      <c r="F155" s="30">
        <f>F156</f>
        <v>2230.3000000000002</v>
      </c>
    </row>
    <row r="156" spans="1:6" ht="45">
      <c r="A156" s="26" t="s">
        <v>220</v>
      </c>
      <c r="B156" s="27" t="s">
        <v>113</v>
      </c>
      <c r="C156" s="27" t="s">
        <v>16</v>
      </c>
      <c r="D156" s="27" t="s">
        <v>114</v>
      </c>
      <c r="E156" s="23">
        <f>2344.2-0.8+50+0.9+0.2+400-74.7+50-75.3-200+67.3+7.4+6+2+35.8+6.4-19.5</f>
        <v>2599.9</v>
      </c>
      <c r="F156" s="23">
        <v>2230.3000000000002</v>
      </c>
    </row>
    <row r="157" spans="1:6" ht="15">
      <c r="A157" s="99" t="s">
        <v>79</v>
      </c>
      <c r="B157" s="22" t="s">
        <v>113</v>
      </c>
      <c r="C157" s="22" t="s">
        <v>80</v>
      </c>
      <c r="D157" s="22"/>
      <c r="E157" s="30">
        <f>E158</f>
        <v>59.400000000000006</v>
      </c>
      <c r="F157" s="30">
        <f>F158</f>
        <v>59</v>
      </c>
    </row>
    <row r="158" spans="1:6" ht="45">
      <c r="A158" s="26" t="s">
        <v>220</v>
      </c>
      <c r="B158" s="27" t="s">
        <v>113</v>
      </c>
      <c r="C158" s="27" t="s">
        <v>80</v>
      </c>
      <c r="D158" s="27" t="s">
        <v>114</v>
      </c>
      <c r="E158" s="23">
        <f>173-102.3-2.1+2.1-3.6-4.1-1-2.6</f>
        <v>59.400000000000006</v>
      </c>
      <c r="F158" s="23">
        <v>59</v>
      </c>
    </row>
    <row r="159" spans="1:6" ht="30">
      <c r="A159" s="100" t="s">
        <v>115</v>
      </c>
      <c r="B159" s="49" t="s">
        <v>116</v>
      </c>
      <c r="C159" s="14"/>
      <c r="D159" s="49"/>
      <c r="E159" s="19">
        <f>E161</f>
        <v>3.5</v>
      </c>
      <c r="F159" s="19">
        <f>F161</f>
        <v>3.5</v>
      </c>
    </row>
    <row r="160" spans="1:6" ht="15">
      <c r="A160" s="89" t="s">
        <v>130</v>
      </c>
      <c r="B160" s="87" t="s">
        <v>198</v>
      </c>
      <c r="C160" s="49"/>
      <c r="D160" s="49"/>
      <c r="E160" s="50">
        <f t="shared" ref="E160:F162" si="27">E161</f>
        <v>3.5</v>
      </c>
      <c r="F160" s="50">
        <f t="shared" si="27"/>
        <v>3.5</v>
      </c>
    </row>
    <row r="161" spans="1:6" ht="15">
      <c r="A161" s="77" t="s">
        <v>117</v>
      </c>
      <c r="B161" s="52" t="s">
        <v>118</v>
      </c>
      <c r="C161" s="44"/>
      <c r="D161" s="52"/>
      <c r="E161" s="53">
        <f t="shared" si="27"/>
        <v>3.5</v>
      </c>
      <c r="F161" s="53">
        <f t="shared" si="27"/>
        <v>3.5</v>
      </c>
    </row>
    <row r="162" spans="1:6" ht="30">
      <c r="A162" s="24" t="s">
        <v>15</v>
      </c>
      <c r="B162" s="25" t="s">
        <v>118</v>
      </c>
      <c r="C162" s="25" t="s">
        <v>16</v>
      </c>
      <c r="D162" s="25"/>
      <c r="E162" s="54">
        <f t="shared" si="27"/>
        <v>3.5</v>
      </c>
      <c r="F162" s="54">
        <f t="shared" si="27"/>
        <v>3.5</v>
      </c>
    </row>
    <row r="163" spans="1:6" ht="45">
      <c r="A163" s="26" t="s">
        <v>220</v>
      </c>
      <c r="B163" s="27" t="s">
        <v>118</v>
      </c>
      <c r="C163" s="27" t="s">
        <v>16</v>
      </c>
      <c r="D163" s="27" t="s">
        <v>114</v>
      </c>
      <c r="E163" s="23">
        <v>3.5</v>
      </c>
      <c r="F163" s="23">
        <v>3.5</v>
      </c>
    </row>
    <row r="164" spans="1:6" ht="60">
      <c r="A164" s="101" t="s">
        <v>254</v>
      </c>
      <c r="B164" s="102" t="s">
        <v>255</v>
      </c>
      <c r="C164" s="103"/>
      <c r="D164" s="102"/>
      <c r="E164" s="104">
        <f>E165</f>
        <v>543.6</v>
      </c>
      <c r="F164" s="104">
        <f>F165</f>
        <v>119.6</v>
      </c>
    </row>
    <row r="165" spans="1:6" ht="15">
      <c r="A165" s="105" t="s">
        <v>9</v>
      </c>
      <c r="B165" s="102" t="s">
        <v>256</v>
      </c>
      <c r="C165" s="103"/>
      <c r="D165" s="102"/>
      <c r="E165" s="104">
        <f>E166</f>
        <v>543.6</v>
      </c>
      <c r="F165" s="104">
        <f>F166</f>
        <v>119.6</v>
      </c>
    </row>
    <row r="166" spans="1:6" ht="30">
      <c r="A166" s="106" t="s">
        <v>257</v>
      </c>
      <c r="B166" s="102" t="s">
        <v>258</v>
      </c>
      <c r="C166" s="107"/>
      <c r="D166" s="102"/>
      <c r="E166" s="108">
        <f>E167+E170</f>
        <v>543.6</v>
      </c>
      <c r="F166" s="108">
        <f>F167+F170</f>
        <v>119.6</v>
      </c>
    </row>
    <row r="167" spans="1:6" ht="15">
      <c r="A167" s="109" t="s">
        <v>259</v>
      </c>
      <c r="B167" s="110" t="s">
        <v>260</v>
      </c>
      <c r="C167" s="111"/>
      <c r="D167" s="110"/>
      <c r="E167" s="112">
        <f t="shared" ref="E167:F168" si="28">E168</f>
        <v>119.6</v>
      </c>
      <c r="F167" s="112">
        <f t="shared" si="28"/>
        <v>119.6</v>
      </c>
    </row>
    <row r="168" spans="1:6" ht="30">
      <c r="A168" s="113" t="s">
        <v>15</v>
      </c>
      <c r="B168" s="114" t="s">
        <v>260</v>
      </c>
      <c r="C168" s="114" t="s">
        <v>16</v>
      </c>
      <c r="D168" s="114"/>
      <c r="E168" s="115">
        <f t="shared" si="28"/>
        <v>119.6</v>
      </c>
      <c r="F168" s="115">
        <f t="shared" si="28"/>
        <v>119.6</v>
      </c>
    </row>
    <row r="169" spans="1:6" ht="15">
      <c r="A169" s="116" t="s">
        <v>253</v>
      </c>
      <c r="B169" s="117" t="s">
        <v>260</v>
      </c>
      <c r="C169" s="117" t="s">
        <v>16</v>
      </c>
      <c r="D169" s="117" t="s">
        <v>245</v>
      </c>
      <c r="E169" s="118">
        <f>143.5-23.9</f>
        <v>119.6</v>
      </c>
      <c r="F169" s="118">
        <v>119.6</v>
      </c>
    </row>
    <row r="170" spans="1:6" ht="15">
      <c r="A170" s="21" t="s">
        <v>261</v>
      </c>
      <c r="B170" s="52" t="s">
        <v>262</v>
      </c>
      <c r="C170" s="44"/>
      <c r="D170" s="52"/>
      <c r="E170" s="53">
        <f>E171</f>
        <v>424</v>
      </c>
      <c r="F170" s="53">
        <f t="shared" ref="F170:F171" si="29">F171</f>
        <v>0</v>
      </c>
    </row>
    <row r="171" spans="1:6" ht="30">
      <c r="A171" s="24" t="s">
        <v>15</v>
      </c>
      <c r="B171" s="25" t="s">
        <v>262</v>
      </c>
      <c r="C171" s="25" t="s">
        <v>16</v>
      </c>
      <c r="D171" s="25"/>
      <c r="E171" s="54">
        <f>E172</f>
        <v>424</v>
      </c>
      <c r="F171" s="54">
        <f t="shared" si="29"/>
        <v>0</v>
      </c>
    </row>
    <row r="172" spans="1:6" ht="15">
      <c r="A172" s="26" t="s">
        <v>253</v>
      </c>
      <c r="B172" s="27" t="s">
        <v>262</v>
      </c>
      <c r="C172" s="27" t="s">
        <v>16</v>
      </c>
      <c r="D172" s="27" t="s">
        <v>245</v>
      </c>
      <c r="E172" s="23">
        <v>424</v>
      </c>
      <c r="F172" s="23">
        <v>0</v>
      </c>
    </row>
    <row r="173" spans="1:6" ht="45">
      <c r="A173" s="91" t="s">
        <v>207</v>
      </c>
      <c r="B173" s="49" t="s">
        <v>119</v>
      </c>
      <c r="C173" s="14"/>
      <c r="D173" s="49"/>
      <c r="E173" s="19">
        <f>E174+E184+E179</f>
        <v>18452</v>
      </c>
      <c r="F173" s="19">
        <f>F174+F184+F179</f>
        <v>18452</v>
      </c>
    </row>
    <row r="174" spans="1:6" ht="15">
      <c r="A174" s="119" t="s">
        <v>214</v>
      </c>
      <c r="B174" s="49" t="s">
        <v>209</v>
      </c>
      <c r="C174" s="120"/>
      <c r="D174" s="49"/>
      <c r="E174" s="50">
        <f t="shared" ref="E174:F175" si="30">E176</f>
        <v>11999.9</v>
      </c>
      <c r="F174" s="50">
        <f t="shared" si="30"/>
        <v>11999.9</v>
      </c>
    </row>
    <row r="175" spans="1:6" ht="30">
      <c r="A175" s="119" t="s">
        <v>215</v>
      </c>
      <c r="B175" s="49" t="s">
        <v>223</v>
      </c>
      <c r="C175" s="55"/>
      <c r="D175" s="49"/>
      <c r="E175" s="50">
        <f t="shared" si="30"/>
        <v>11999.9</v>
      </c>
      <c r="F175" s="50">
        <f t="shared" si="30"/>
        <v>11999.9</v>
      </c>
    </row>
    <row r="176" spans="1:6" ht="15">
      <c r="A176" s="63" t="s">
        <v>177</v>
      </c>
      <c r="B176" s="52" t="s">
        <v>224</v>
      </c>
      <c r="C176" s="44"/>
      <c r="D176" s="52"/>
      <c r="E176" s="53">
        <f t="shared" ref="E176:F177" si="31">E177</f>
        <v>11999.9</v>
      </c>
      <c r="F176" s="53">
        <f t="shared" si="31"/>
        <v>11999.9</v>
      </c>
    </row>
    <row r="177" spans="1:6" ht="30">
      <c r="A177" s="24" t="s">
        <v>15</v>
      </c>
      <c r="B177" s="25" t="s">
        <v>224</v>
      </c>
      <c r="C177" s="25" t="s">
        <v>16</v>
      </c>
      <c r="D177" s="25"/>
      <c r="E177" s="54">
        <f t="shared" si="31"/>
        <v>11999.9</v>
      </c>
      <c r="F177" s="54">
        <f t="shared" si="31"/>
        <v>11999.9</v>
      </c>
    </row>
    <row r="178" spans="1:6" ht="15">
      <c r="A178" s="121" t="s">
        <v>17</v>
      </c>
      <c r="B178" s="122" t="s">
        <v>224</v>
      </c>
      <c r="C178" s="122" t="s">
        <v>16</v>
      </c>
      <c r="D178" s="122" t="s">
        <v>18</v>
      </c>
      <c r="E178" s="123">
        <v>11999.9</v>
      </c>
      <c r="F178" s="123">
        <v>11999.9</v>
      </c>
    </row>
    <row r="179" spans="1:6" ht="15">
      <c r="A179" s="124" t="s">
        <v>9</v>
      </c>
      <c r="B179" s="125" t="s">
        <v>241</v>
      </c>
      <c r="C179" s="126"/>
      <c r="D179" s="126"/>
      <c r="E179" s="127">
        <f>E180</f>
        <v>0</v>
      </c>
      <c r="F179" s="127"/>
    </row>
    <row r="180" spans="1:6" ht="30">
      <c r="A180" s="124" t="s">
        <v>239</v>
      </c>
      <c r="B180" s="125" t="s">
        <v>242</v>
      </c>
      <c r="C180" s="126"/>
      <c r="D180" s="126"/>
      <c r="E180" s="127">
        <f>E181</f>
        <v>0</v>
      </c>
      <c r="F180" s="127"/>
    </row>
    <row r="181" spans="1:6" ht="15">
      <c r="A181" s="128" t="s">
        <v>240</v>
      </c>
      <c r="B181" s="129" t="s">
        <v>243</v>
      </c>
      <c r="C181" s="126"/>
      <c r="D181" s="126"/>
      <c r="E181" s="127">
        <f>E182</f>
        <v>0</v>
      </c>
      <c r="F181" s="127"/>
    </row>
    <row r="182" spans="1:6" ht="30">
      <c r="A182" s="130" t="s">
        <v>15</v>
      </c>
      <c r="B182" s="126" t="s">
        <v>243</v>
      </c>
      <c r="C182" s="126" t="s">
        <v>16</v>
      </c>
      <c r="D182" s="126"/>
      <c r="E182" s="127">
        <f>E183</f>
        <v>0</v>
      </c>
      <c r="F182" s="127"/>
    </row>
    <row r="183" spans="1:6" ht="15">
      <c r="A183" s="130" t="s">
        <v>17</v>
      </c>
      <c r="B183" s="126" t="s">
        <v>243</v>
      </c>
      <c r="C183" s="126" t="s">
        <v>16</v>
      </c>
      <c r="D183" s="126" t="s">
        <v>18</v>
      </c>
      <c r="E183" s="127">
        <f>180-180</f>
        <v>0</v>
      </c>
      <c r="F183" s="127"/>
    </row>
    <row r="184" spans="1:6" ht="15">
      <c r="A184" s="131" t="s">
        <v>216</v>
      </c>
      <c r="B184" s="49" t="s">
        <v>211</v>
      </c>
      <c r="C184" s="120"/>
      <c r="D184" s="49"/>
      <c r="E184" s="50">
        <f t="shared" ref="E184:F185" si="32">E186</f>
        <v>6452.1</v>
      </c>
      <c r="F184" s="50">
        <f t="shared" si="32"/>
        <v>6452.1</v>
      </c>
    </row>
    <row r="185" spans="1:6" ht="30">
      <c r="A185" s="124" t="s">
        <v>217</v>
      </c>
      <c r="B185" s="49" t="s">
        <v>212</v>
      </c>
      <c r="C185" s="55"/>
      <c r="D185" s="49"/>
      <c r="E185" s="50">
        <f t="shared" si="32"/>
        <v>6452.1</v>
      </c>
      <c r="F185" s="50">
        <f t="shared" si="32"/>
        <v>6452.1</v>
      </c>
    </row>
    <row r="186" spans="1:6" ht="30">
      <c r="A186" s="132" t="s">
        <v>210</v>
      </c>
      <c r="B186" s="52" t="s">
        <v>213</v>
      </c>
      <c r="C186" s="44"/>
      <c r="D186" s="52"/>
      <c r="E186" s="53">
        <f t="shared" ref="E186:F187" si="33">E187</f>
        <v>6452.1</v>
      </c>
      <c r="F186" s="53">
        <f t="shared" si="33"/>
        <v>6452.1</v>
      </c>
    </row>
    <row r="187" spans="1:6" ht="30">
      <c r="A187" s="24" t="s">
        <v>15</v>
      </c>
      <c r="B187" s="92" t="s">
        <v>213</v>
      </c>
      <c r="C187" s="92" t="s">
        <v>16</v>
      </c>
      <c r="D187" s="25"/>
      <c r="E187" s="54">
        <f t="shared" si="33"/>
        <v>6452.1</v>
      </c>
      <c r="F187" s="54">
        <f t="shared" si="33"/>
        <v>6452.1</v>
      </c>
    </row>
    <row r="188" spans="1:6" ht="15">
      <c r="A188" s="26" t="s">
        <v>17</v>
      </c>
      <c r="B188" s="92" t="s">
        <v>213</v>
      </c>
      <c r="C188" s="133" t="s">
        <v>16</v>
      </c>
      <c r="D188" s="27" t="s">
        <v>18</v>
      </c>
      <c r="E188" s="23">
        <v>6452.1</v>
      </c>
      <c r="F188" s="23">
        <v>6452.1</v>
      </c>
    </row>
    <row r="189" spans="1:6" ht="45">
      <c r="A189" s="91" t="s">
        <v>208</v>
      </c>
      <c r="B189" s="49" t="s">
        <v>120</v>
      </c>
      <c r="C189" s="14"/>
      <c r="D189" s="49"/>
      <c r="E189" s="19">
        <f>E191</f>
        <v>27.3</v>
      </c>
      <c r="F189" s="19">
        <f>F191</f>
        <v>27.3</v>
      </c>
    </row>
    <row r="190" spans="1:6" ht="15">
      <c r="A190" s="70" t="s">
        <v>9</v>
      </c>
      <c r="B190" s="49" t="s">
        <v>121</v>
      </c>
      <c r="C190" s="14"/>
      <c r="D190" s="49"/>
      <c r="E190" s="19">
        <f>E193</f>
        <v>27.3</v>
      </c>
      <c r="F190" s="19">
        <f>F193</f>
        <v>27.3</v>
      </c>
    </row>
    <row r="191" spans="1:6" ht="45">
      <c r="A191" s="91" t="s">
        <v>122</v>
      </c>
      <c r="B191" s="17" t="s">
        <v>123</v>
      </c>
      <c r="C191" s="120"/>
      <c r="D191" s="17"/>
      <c r="E191" s="19">
        <f>E193</f>
        <v>27.3</v>
      </c>
      <c r="F191" s="19">
        <f>F193</f>
        <v>27.3</v>
      </c>
    </row>
    <row r="192" spans="1:6" ht="15">
      <c r="A192" s="85" t="s">
        <v>124</v>
      </c>
      <c r="B192" s="22" t="s">
        <v>125</v>
      </c>
      <c r="C192" s="22"/>
      <c r="D192" s="22"/>
      <c r="E192" s="30">
        <f t="shared" ref="E192:F193" si="34">E193</f>
        <v>27.3</v>
      </c>
      <c r="F192" s="30">
        <f t="shared" si="34"/>
        <v>27.3</v>
      </c>
    </row>
    <row r="193" spans="1:6" ht="30">
      <c r="A193" s="24" t="s">
        <v>15</v>
      </c>
      <c r="B193" s="25" t="s">
        <v>125</v>
      </c>
      <c r="C193" s="25" t="s">
        <v>16</v>
      </c>
      <c r="D193" s="25"/>
      <c r="E193" s="54">
        <f t="shared" si="34"/>
        <v>27.3</v>
      </c>
      <c r="F193" s="54">
        <f t="shared" si="34"/>
        <v>27.3</v>
      </c>
    </row>
    <row r="194" spans="1:6" ht="15">
      <c r="A194" s="26" t="s">
        <v>126</v>
      </c>
      <c r="B194" s="27" t="s">
        <v>125</v>
      </c>
      <c r="C194" s="27" t="s">
        <v>16</v>
      </c>
      <c r="D194" s="27" t="s">
        <v>127</v>
      </c>
      <c r="E194" s="23">
        <f>30-2.7</f>
        <v>27.3</v>
      </c>
      <c r="F194" s="23">
        <v>27.3</v>
      </c>
    </row>
    <row r="195" spans="1:6" ht="15">
      <c r="A195" s="98" t="s">
        <v>128</v>
      </c>
      <c r="B195" s="49" t="s">
        <v>129</v>
      </c>
      <c r="C195" s="49"/>
      <c r="D195" s="49"/>
      <c r="E195" s="134">
        <f>E196</f>
        <v>7574.0959999999995</v>
      </c>
      <c r="F195" s="134">
        <f>F196</f>
        <v>6571.3</v>
      </c>
    </row>
    <row r="196" spans="1:6" ht="15">
      <c r="A196" s="98" t="s">
        <v>130</v>
      </c>
      <c r="B196" s="17" t="s">
        <v>131</v>
      </c>
      <c r="C196" s="17"/>
      <c r="D196" s="17"/>
      <c r="E196" s="61">
        <f>E197+E200+E203+E206+E211+E214+E217+E220+E223+E226+E229+E232+E235+E238+E243+E246+E249+E252+E255+E258</f>
        <v>7574.0959999999995</v>
      </c>
      <c r="F196" s="61">
        <f>F197+F200+F203+F206+F211+F214+F217+F220+F223+F226+F229+F232+F235+F238+F243+F246+F249+F252+F255+F258</f>
        <v>6571.3</v>
      </c>
    </row>
    <row r="197" spans="1:6" ht="15">
      <c r="A197" s="21" t="s">
        <v>132</v>
      </c>
      <c r="B197" s="52" t="s">
        <v>133</v>
      </c>
      <c r="C197" s="44"/>
      <c r="D197" s="52"/>
      <c r="E197" s="53">
        <f t="shared" ref="E197:F198" si="35">E198</f>
        <v>640.39999999999986</v>
      </c>
      <c r="F197" s="53">
        <f t="shared" si="35"/>
        <v>640.29999999999995</v>
      </c>
    </row>
    <row r="198" spans="1:6" ht="15">
      <c r="A198" s="76" t="s">
        <v>134</v>
      </c>
      <c r="B198" s="135" t="s">
        <v>133</v>
      </c>
      <c r="C198" s="25" t="s">
        <v>135</v>
      </c>
      <c r="D198" s="135"/>
      <c r="E198" s="54">
        <f t="shared" si="35"/>
        <v>640.39999999999986</v>
      </c>
      <c r="F198" s="54">
        <f t="shared" si="35"/>
        <v>640.29999999999995</v>
      </c>
    </row>
    <row r="199" spans="1:6" ht="15">
      <c r="A199" s="76" t="s">
        <v>136</v>
      </c>
      <c r="B199" s="136" t="s">
        <v>133</v>
      </c>
      <c r="C199" s="27" t="s">
        <v>135</v>
      </c>
      <c r="D199" s="136" t="s">
        <v>137</v>
      </c>
      <c r="E199" s="23">
        <f>623.6+1.3+1.3+2.4+2+2+7.8</f>
        <v>640.39999999999986</v>
      </c>
      <c r="F199" s="23">
        <v>640.29999999999995</v>
      </c>
    </row>
    <row r="200" spans="1:6" ht="15">
      <c r="A200" s="76" t="s">
        <v>250</v>
      </c>
      <c r="B200" s="52" t="s">
        <v>244</v>
      </c>
      <c r="C200" s="44"/>
      <c r="D200" s="52"/>
      <c r="E200" s="137">
        <f>E201</f>
        <v>814.2</v>
      </c>
      <c r="F200" s="137">
        <f t="shared" ref="F200" si="36">F201</f>
        <v>789.2</v>
      </c>
    </row>
    <row r="201" spans="1:6" ht="30">
      <c r="A201" s="24" t="s">
        <v>15</v>
      </c>
      <c r="B201" s="135" t="s">
        <v>244</v>
      </c>
      <c r="C201" s="25" t="s">
        <v>16</v>
      </c>
      <c r="D201" s="135"/>
      <c r="E201" s="54">
        <f>E202</f>
        <v>814.2</v>
      </c>
      <c r="F201" s="54">
        <f t="shared" ref="F201" si="37">F202</f>
        <v>789.2</v>
      </c>
    </row>
    <row r="202" spans="1:6" ht="15">
      <c r="A202" s="138" t="s">
        <v>253</v>
      </c>
      <c r="B202" s="136" t="s">
        <v>244</v>
      </c>
      <c r="C202" s="27" t="s">
        <v>16</v>
      </c>
      <c r="D202" s="27" t="s">
        <v>245</v>
      </c>
      <c r="E202" s="23">
        <f>589.2+25+200</f>
        <v>814.2</v>
      </c>
      <c r="F202" s="23">
        <v>789.2</v>
      </c>
    </row>
    <row r="203" spans="1:6" ht="15">
      <c r="A203" s="139" t="s">
        <v>247</v>
      </c>
      <c r="B203" s="52" t="s">
        <v>246</v>
      </c>
      <c r="C203" s="44"/>
      <c r="D203" s="52"/>
      <c r="E203" s="137">
        <f>E204</f>
        <v>110.10000000000002</v>
      </c>
      <c r="F203" s="137">
        <f t="shared" ref="F203" si="38">F204</f>
        <v>110.1</v>
      </c>
    </row>
    <row r="204" spans="1:6" ht="30">
      <c r="A204" s="24" t="s">
        <v>15</v>
      </c>
      <c r="B204" s="135" t="s">
        <v>246</v>
      </c>
      <c r="C204" s="25" t="s">
        <v>16</v>
      </c>
      <c r="D204" s="135"/>
      <c r="E204" s="54">
        <f>E205</f>
        <v>110.10000000000002</v>
      </c>
      <c r="F204" s="54">
        <f t="shared" ref="F204" si="39">F205</f>
        <v>110.1</v>
      </c>
    </row>
    <row r="205" spans="1:6" ht="15">
      <c r="A205" s="138" t="s">
        <v>17</v>
      </c>
      <c r="B205" s="136" t="s">
        <v>246</v>
      </c>
      <c r="C205" s="27" t="s">
        <v>16</v>
      </c>
      <c r="D205" s="27" t="s">
        <v>18</v>
      </c>
      <c r="E205" s="23">
        <f>108.9+65.4-44.7-19.5</f>
        <v>110.10000000000002</v>
      </c>
      <c r="F205" s="23">
        <v>110.1</v>
      </c>
    </row>
    <row r="206" spans="1:6" ht="15">
      <c r="A206" s="140" t="s">
        <v>73</v>
      </c>
      <c r="B206" s="52" t="s">
        <v>238</v>
      </c>
      <c r="C206" s="55"/>
      <c r="D206" s="141"/>
      <c r="E206" s="23">
        <f>E207+E209</f>
        <v>93.600000000000009</v>
      </c>
      <c r="F206" s="23">
        <f t="shared" ref="F206" si="40">F207+F209</f>
        <v>93.6</v>
      </c>
    </row>
    <row r="207" spans="1:6" ht="45">
      <c r="A207" s="85" t="s">
        <v>75</v>
      </c>
      <c r="B207" s="22" t="s">
        <v>238</v>
      </c>
      <c r="C207" s="22" t="s">
        <v>76</v>
      </c>
      <c r="D207" s="22"/>
      <c r="E207" s="23">
        <f>E208</f>
        <v>93.600000000000009</v>
      </c>
      <c r="F207" s="23">
        <f t="shared" ref="F207" si="41">F208</f>
        <v>93.6</v>
      </c>
    </row>
    <row r="208" spans="1:6" ht="15">
      <c r="A208" s="26" t="s">
        <v>139</v>
      </c>
      <c r="B208" s="27" t="s">
        <v>238</v>
      </c>
      <c r="C208" s="27" t="s">
        <v>76</v>
      </c>
      <c r="D208" s="27" t="s">
        <v>140</v>
      </c>
      <c r="E208" s="23">
        <f>71.9+21.7</f>
        <v>93.600000000000009</v>
      </c>
      <c r="F208" s="23">
        <v>93.6</v>
      </c>
    </row>
    <row r="209" spans="1:6" ht="30">
      <c r="A209" s="142" t="s">
        <v>15</v>
      </c>
      <c r="B209" s="143" t="s">
        <v>238</v>
      </c>
      <c r="C209" s="143" t="s">
        <v>16</v>
      </c>
      <c r="D209" s="122"/>
      <c r="E209" s="144">
        <f>E210</f>
        <v>0</v>
      </c>
      <c r="F209" s="144">
        <f t="shared" ref="F209" si="42">F210</f>
        <v>0</v>
      </c>
    </row>
    <row r="210" spans="1:6" ht="15">
      <c r="A210" s="145" t="s">
        <v>139</v>
      </c>
      <c r="B210" s="120" t="s">
        <v>238</v>
      </c>
      <c r="C210" s="120" t="s">
        <v>16</v>
      </c>
      <c r="D210" s="120" t="s">
        <v>140</v>
      </c>
      <c r="E210" s="146">
        <f>10+35.8-10-35.8</f>
        <v>0</v>
      </c>
      <c r="F210" s="146">
        <v>0</v>
      </c>
    </row>
    <row r="211" spans="1:6" ht="30">
      <c r="A211" s="21" t="s">
        <v>194</v>
      </c>
      <c r="B211" s="52" t="s">
        <v>138</v>
      </c>
      <c r="C211" s="44"/>
      <c r="D211" s="52"/>
      <c r="E211" s="147">
        <f t="shared" ref="E211:F212" si="43">E212</f>
        <v>62.1</v>
      </c>
      <c r="F211" s="147">
        <f t="shared" si="43"/>
        <v>62.1</v>
      </c>
    </row>
    <row r="212" spans="1:6" ht="15">
      <c r="A212" s="76" t="s">
        <v>134</v>
      </c>
      <c r="B212" s="25" t="s">
        <v>138</v>
      </c>
      <c r="C212" s="25" t="s">
        <v>135</v>
      </c>
      <c r="D212" s="25"/>
      <c r="E212" s="54">
        <f t="shared" si="43"/>
        <v>62.1</v>
      </c>
      <c r="F212" s="54">
        <f t="shared" si="43"/>
        <v>62.1</v>
      </c>
    </row>
    <row r="213" spans="1:6" ht="15">
      <c r="A213" s="26" t="s">
        <v>139</v>
      </c>
      <c r="B213" s="27" t="s">
        <v>138</v>
      </c>
      <c r="C213" s="27" t="s">
        <v>135</v>
      </c>
      <c r="D213" s="27" t="s">
        <v>140</v>
      </c>
      <c r="E213" s="23">
        <f>69-6.9</f>
        <v>62.1</v>
      </c>
      <c r="F213" s="23">
        <v>62.1</v>
      </c>
    </row>
    <row r="214" spans="1:6" ht="45">
      <c r="A214" s="21" t="s">
        <v>141</v>
      </c>
      <c r="B214" s="52" t="s">
        <v>142</v>
      </c>
      <c r="C214" s="44"/>
      <c r="D214" s="52"/>
      <c r="E214" s="147">
        <f t="shared" ref="E214:F215" si="44">E215</f>
        <v>51.699999999999996</v>
      </c>
      <c r="F214" s="147">
        <f t="shared" si="44"/>
        <v>51.7</v>
      </c>
    </row>
    <row r="215" spans="1:6" ht="15">
      <c r="A215" s="76" t="s">
        <v>134</v>
      </c>
      <c r="B215" s="25" t="s">
        <v>142</v>
      </c>
      <c r="C215" s="25" t="s">
        <v>135</v>
      </c>
      <c r="D215" s="25"/>
      <c r="E215" s="54">
        <f t="shared" si="44"/>
        <v>51.699999999999996</v>
      </c>
      <c r="F215" s="54">
        <f t="shared" si="44"/>
        <v>51.7</v>
      </c>
    </row>
    <row r="216" spans="1:6" ht="15">
      <c r="A216" s="26" t="s">
        <v>139</v>
      </c>
      <c r="B216" s="27" t="s">
        <v>142</v>
      </c>
      <c r="C216" s="27" t="s">
        <v>135</v>
      </c>
      <c r="D216" s="27" t="s">
        <v>140</v>
      </c>
      <c r="E216" s="23">
        <f>44.8+6.9</f>
        <v>51.699999999999996</v>
      </c>
      <c r="F216" s="23">
        <v>51.7</v>
      </c>
    </row>
    <row r="217" spans="1:6" ht="15">
      <c r="A217" s="148" t="s">
        <v>143</v>
      </c>
      <c r="B217" s="64" t="s">
        <v>144</v>
      </c>
      <c r="C217" s="64"/>
      <c r="D217" s="64"/>
      <c r="E217" s="149">
        <f t="shared" ref="E217:F218" si="45">E218</f>
        <v>943.00000000000011</v>
      </c>
      <c r="F217" s="149">
        <f t="shared" si="45"/>
        <v>0</v>
      </c>
    </row>
    <row r="218" spans="1:6" ht="15">
      <c r="A218" s="76" t="s">
        <v>79</v>
      </c>
      <c r="B218" s="25" t="s">
        <v>144</v>
      </c>
      <c r="C218" s="25" t="s">
        <v>80</v>
      </c>
      <c r="D218" s="25"/>
      <c r="E218" s="54">
        <f t="shared" si="45"/>
        <v>943.00000000000011</v>
      </c>
      <c r="F218" s="54">
        <f t="shared" si="45"/>
        <v>0</v>
      </c>
    </row>
    <row r="219" spans="1:6" ht="15">
      <c r="A219" s="26" t="s">
        <v>145</v>
      </c>
      <c r="B219" s="27" t="s">
        <v>144</v>
      </c>
      <c r="C219" s="27" t="s">
        <v>80</v>
      </c>
      <c r="D219" s="27" t="s">
        <v>146</v>
      </c>
      <c r="E219" s="23">
        <f>700-208.3+1842.2-1833.9+155.1+299.3-11.4</f>
        <v>943.00000000000011</v>
      </c>
      <c r="F219" s="23">
        <v>0</v>
      </c>
    </row>
    <row r="220" spans="1:6" ht="15">
      <c r="A220" s="21" t="s">
        <v>147</v>
      </c>
      <c r="B220" s="52" t="s">
        <v>148</v>
      </c>
      <c r="C220" s="52"/>
      <c r="D220" s="52"/>
      <c r="E220" s="53">
        <f t="shared" ref="E220:F224" si="46">E221</f>
        <v>39.200000000000003</v>
      </c>
      <c r="F220" s="53">
        <f t="shared" si="46"/>
        <v>38.700000000000003</v>
      </c>
    </row>
    <row r="221" spans="1:6" ht="30">
      <c r="A221" s="24" t="s">
        <v>15</v>
      </c>
      <c r="B221" s="25" t="s">
        <v>148</v>
      </c>
      <c r="C221" s="25" t="s">
        <v>16</v>
      </c>
      <c r="D221" s="25"/>
      <c r="E221" s="54">
        <f t="shared" si="46"/>
        <v>39.200000000000003</v>
      </c>
      <c r="F221" s="54">
        <f t="shared" si="46"/>
        <v>38.700000000000003</v>
      </c>
    </row>
    <row r="222" spans="1:6" ht="15">
      <c r="A222" s="26" t="s">
        <v>139</v>
      </c>
      <c r="B222" s="27" t="s">
        <v>148</v>
      </c>
      <c r="C222" s="27" t="s">
        <v>16</v>
      </c>
      <c r="D222" s="27" t="s">
        <v>140</v>
      </c>
      <c r="E222" s="23">
        <f>36+3.2</f>
        <v>39.200000000000003</v>
      </c>
      <c r="F222" s="23">
        <v>38.700000000000003</v>
      </c>
    </row>
    <row r="223" spans="1:6" ht="30">
      <c r="A223" s="21" t="s">
        <v>179</v>
      </c>
      <c r="B223" s="52" t="s">
        <v>178</v>
      </c>
      <c r="C223" s="52"/>
      <c r="D223" s="52"/>
      <c r="E223" s="53">
        <f t="shared" si="46"/>
        <v>11</v>
      </c>
      <c r="F223" s="53">
        <f t="shared" si="46"/>
        <v>11</v>
      </c>
    </row>
    <row r="224" spans="1:6" ht="30">
      <c r="A224" s="24" t="s">
        <v>15</v>
      </c>
      <c r="B224" s="25" t="s">
        <v>178</v>
      </c>
      <c r="C224" s="25" t="s">
        <v>16</v>
      </c>
      <c r="D224" s="25"/>
      <c r="E224" s="54">
        <f t="shared" si="46"/>
        <v>11</v>
      </c>
      <c r="F224" s="54">
        <f t="shared" si="46"/>
        <v>11</v>
      </c>
    </row>
    <row r="225" spans="1:6" ht="15">
      <c r="A225" s="26" t="s">
        <v>139</v>
      </c>
      <c r="B225" s="27" t="s">
        <v>178</v>
      </c>
      <c r="C225" s="27" t="s">
        <v>16</v>
      </c>
      <c r="D225" s="27" t="s">
        <v>140</v>
      </c>
      <c r="E225" s="23">
        <f>15-4</f>
        <v>11</v>
      </c>
      <c r="F225" s="23">
        <v>11</v>
      </c>
    </row>
    <row r="226" spans="1:6" ht="15">
      <c r="A226" s="21" t="s">
        <v>149</v>
      </c>
      <c r="B226" s="52" t="s">
        <v>150</v>
      </c>
      <c r="C226" s="52"/>
      <c r="D226" s="52"/>
      <c r="E226" s="53">
        <f t="shared" ref="E226:F227" si="47">E227</f>
        <v>901.99999999999989</v>
      </c>
      <c r="F226" s="53">
        <f t="shared" si="47"/>
        <v>902</v>
      </c>
    </row>
    <row r="227" spans="1:6" ht="30">
      <c r="A227" s="24" t="s">
        <v>15</v>
      </c>
      <c r="B227" s="25" t="s">
        <v>150</v>
      </c>
      <c r="C227" s="25" t="s">
        <v>16</v>
      </c>
      <c r="D227" s="25"/>
      <c r="E227" s="93">
        <f t="shared" si="47"/>
        <v>901.99999999999989</v>
      </c>
      <c r="F227" s="93">
        <f t="shared" si="47"/>
        <v>902</v>
      </c>
    </row>
    <row r="228" spans="1:6" ht="15">
      <c r="A228" s="26" t="s">
        <v>67</v>
      </c>
      <c r="B228" s="27" t="s">
        <v>150</v>
      </c>
      <c r="C228" s="27" t="s">
        <v>16</v>
      </c>
      <c r="D228" s="27" t="s">
        <v>151</v>
      </c>
      <c r="E228" s="150">
        <f>400+50+31.5+68.5+330.8+22.4-1.1-0.1</f>
        <v>901.99999999999989</v>
      </c>
      <c r="F228" s="150">
        <v>902</v>
      </c>
    </row>
    <row r="229" spans="1:6" ht="30">
      <c r="A229" s="21" t="s">
        <v>152</v>
      </c>
      <c r="B229" s="52" t="s">
        <v>153</v>
      </c>
      <c r="C229" s="44"/>
      <c r="D229" s="52"/>
      <c r="E229" s="147">
        <f t="shared" ref="E229:F230" si="48">E230</f>
        <v>200</v>
      </c>
      <c r="F229" s="147">
        <f t="shared" si="48"/>
        <v>190</v>
      </c>
    </row>
    <row r="230" spans="1:6" ht="30">
      <c r="A230" s="24" t="s">
        <v>15</v>
      </c>
      <c r="B230" s="25" t="s">
        <v>153</v>
      </c>
      <c r="C230" s="25" t="s">
        <v>16</v>
      </c>
      <c r="D230" s="25"/>
      <c r="E230" s="54">
        <f t="shared" si="48"/>
        <v>200</v>
      </c>
      <c r="F230" s="54">
        <f t="shared" si="48"/>
        <v>190</v>
      </c>
    </row>
    <row r="231" spans="1:6" ht="15">
      <c r="A231" s="26" t="s">
        <v>139</v>
      </c>
      <c r="B231" s="27" t="s">
        <v>153</v>
      </c>
      <c r="C231" s="27" t="s">
        <v>16</v>
      </c>
      <c r="D231" s="27" t="s">
        <v>140</v>
      </c>
      <c r="E231" s="23">
        <f>160+40</f>
        <v>200</v>
      </c>
      <c r="F231" s="23">
        <v>190</v>
      </c>
    </row>
    <row r="232" spans="1:6" ht="15">
      <c r="A232" s="21" t="s">
        <v>154</v>
      </c>
      <c r="B232" s="151" t="s">
        <v>155</v>
      </c>
      <c r="C232" s="44"/>
      <c r="D232" s="52"/>
      <c r="E232" s="53">
        <f t="shared" ref="E232:F233" si="49">E233</f>
        <v>59.996000000000002</v>
      </c>
      <c r="F232" s="53">
        <f t="shared" si="49"/>
        <v>60</v>
      </c>
    </row>
    <row r="233" spans="1:6" ht="30">
      <c r="A233" s="24" t="s">
        <v>15</v>
      </c>
      <c r="B233" s="25" t="s">
        <v>155</v>
      </c>
      <c r="C233" s="25" t="s">
        <v>16</v>
      </c>
      <c r="D233" s="25"/>
      <c r="E233" s="54">
        <f t="shared" si="49"/>
        <v>59.996000000000002</v>
      </c>
      <c r="F233" s="54">
        <f t="shared" si="49"/>
        <v>60</v>
      </c>
    </row>
    <row r="234" spans="1:6" ht="15">
      <c r="A234" s="26" t="s">
        <v>156</v>
      </c>
      <c r="B234" s="27" t="s">
        <v>155</v>
      </c>
      <c r="C234" s="27" t="s">
        <v>16</v>
      </c>
      <c r="D234" s="27" t="s">
        <v>157</v>
      </c>
      <c r="E234" s="23">
        <f>60-0.004</f>
        <v>59.996000000000002</v>
      </c>
      <c r="F234" s="23">
        <v>60</v>
      </c>
    </row>
    <row r="235" spans="1:6" ht="30">
      <c r="A235" s="21" t="s">
        <v>158</v>
      </c>
      <c r="B235" s="151" t="s">
        <v>159</v>
      </c>
      <c r="C235" s="44"/>
      <c r="D235" s="52"/>
      <c r="E235" s="53">
        <f t="shared" ref="E235:F236" si="50">E236</f>
        <v>1996.1</v>
      </c>
      <c r="F235" s="53">
        <f t="shared" si="50"/>
        <v>1971.9</v>
      </c>
    </row>
    <row r="236" spans="1:6" ht="30">
      <c r="A236" s="24" t="s">
        <v>15</v>
      </c>
      <c r="B236" s="25" t="s">
        <v>159</v>
      </c>
      <c r="C236" s="25" t="s">
        <v>16</v>
      </c>
      <c r="D236" s="25"/>
      <c r="E236" s="54">
        <f t="shared" si="50"/>
        <v>1996.1</v>
      </c>
      <c r="F236" s="54">
        <f t="shared" si="50"/>
        <v>1971.9</v>
      </c>
    </row>
    <row r="237" spans="1:6" ht="15">
      <c r="A237" s="26" t="s">
        <v>156</v>
      </c>
      <c r="B237" s="27" t="s">
        <v>159</v>
      </c>
      <c r="C237" s="27" t="s">
        <v>16</v>
      </c>
      <c r="D237" s="27" t="s">
        <v>157</v>
      </c>
      <c r="E237" s="23">
        <v>1996.1</v>
      </c>
      <c r="F237" s="23">
        <v>1971.9</v>
      </c>
    </row>
    <row r="238" spans="1:6" ht="30">
      <c r="A238" s="90" t="s">
        <v>221</v>
      </c>
      <c r="B238" s="74" t="s">
        <v>160</v>
      </c>
      <c r="C238" s="152"/>
      <c r="D238" s="74"/>
      <c r="E238" s="153">
        <f>E239+E241</f>
        <v>406.9</v>
      </c>
      <c r="F238" s="153">
        <f>F239+F241</f>
        <v>406.90000000000003</v>
      </c>
    </row>
    <row r="239" spans="1:6" ht="45">
      <c r="A239" s="85" t="s">
        <v>75</v>
      </c>
      <c r="B239" s="44" t="s">
        <v>160</v>
      </c>
      <c r="C239" s="44" t="s">
        <v>76</v>
      </c>
      <c r="D239" s="44"/>
      <c r="E239" s="30">
        <f>E240</f>
        <v>374.09999999999997</v>
      </c>
      <c r="F239" s="30">
        <f>F240</f>
        <v>374.1</v>
      </c>
    </row>
    <row r="240" spans="1:6" ht="15">
      <c r="A240" s="26" t="s">
        <v>161</v>
      </c>
      <c r="B240" s="133" t="s">
        <v>160</v>
      </c>
      <c r="C240" s="133" t="s">
        <v>76</v>
      </c>
      <c r="D240" s="133" t="s">
        <v>162</v>
      </c>
      <c r="E240" s="23">
        <f>387.2-10.1-3</f>
        <v>374.09999999999997</v>
      </c>
      <c r="F240" s="23">
        <v>374.1</v>
      </c>
    </row>
    <row r="241" spans="1:6" ht="30">
      <c r="A241" s="24" t="s">
        <v>15</v>
      </c>
      <c r="B241" s="44" t="s">
        <v>160</v>
      </c>
      <c r="C241" s="44" t="s">
        <v>16</v>
      </c>
      <c r="D241" s="44"/>
      <c r="E241" s="30">
        <f>E242</f>
        <v>32.800000000000004</v>
      </c>
      <c r="F241" s="30">
        <f>F242</f>
        <v>32.799999999999997</v>
      </c>
    </row>
    <row r="242" spans="1:6" ht="15">
      <c r="A242" s="26" t="s">
        <v>161</v>
      </c>
      <c r="B242" s="133" t="s">
        <v>160</v>
      </c>
      <c r="C242" s="133" t="s">
        <v>16</v>
      </c>
      <c r="D242" s="133" t="s">
        <v>162</v>
      </c>
      <c r="E242" s="23">
        <f>19.7+9.3-0.9+4.7</f>
        <v>32.800000000000004</v>
      </c>
      <c r="F242" s="23">
        <v>32.799999999999997</v>
      </c>
    </row>
    <row r="243" spans="1:6" ht="30">
      <c r="A243" s="21" t="s">
        <v>163</v>
      </c>
      <c r="B243" s="52" t="s">
        <v>164</v>
      </c>
      <c r="C243" s="52"/>
      <c r="D243" s="52"/>
      <c r="E243" s="53">
        <f t="shared" ref="E243:F244" si="51">E244</f>
        <v>329.4</v>
      </c>
      <c r="F243" s="53">
        <f t="shared" si="51"/>
        <v>329.4</v>
      </c>
    </row>
    <row r="244" spans="1:6" ht="15">
      <c r="A244" s="76" t="s">
        <v>57</v>
      </c>
      <c r="B244" s="25" t="s">
        <v>164</v>
      </c>
      <c r="C244" s="25" t="s">
        <v>58</v>
      </c>
      <c r="D244" s="25"/>
      <c r="E244" s="54">
        <f t="shared" si="51"/>
        <v>329.4</v>
      </c>
      <c r="F244" s="54">
        <f t="shared" si="51"/>
        <v>329.4</v>
      </c>
    </row>
    <row r="245" spans="1:6" ht="30">
      <c r="A245" s="154" t="s">
        <v>165</v>
      </c>
      <c r="B245" s="27" t="s">
        <v>164</v>
      </c>
      <c r="C245" s="27" t="s">
        <v>58</v>
      </c>
      <c r="D245" s="27" t="s">
        <v>166</v>
      </c>
      <c r="E245" s="23">
        <v>329.4</v>
      </c>
      <c r="F245" s="23">
        <v>329.4</v>
      </c>
    </row>
    <row r="246" spans="1:6" ht="30">
      <c r="A246" s="21" t="s">
        <v>167</v>
      </c>
      <c r="B246" s="52" t="s">
        <v>168</v>
      </c>
      <c r="C246" s="52"/>
      <c r="D246" s="52"/>
      <c r="E246" s="53">
        <f t="shared" ref="E246:F247" si="52">E247</f>
        <v>234.1</v>
      </c>
      <c r="F246" s="53">
        <f t="shared" si="52"/>
        <v>234.1</v>
      </c>
    </row>
    <row r="247" spans="1:6" ht="15">
      <c r="A247" s="76" t="s">
        <v>57</v>
      </c>
      <c r="B247" s="25" t="s">
        <v>169</v>
      </c>
      <c r="C247" s="25" t="s">
        <v>58</v>
      </c>
      <c r="D247" s="25"/>
      <c r="E247" s="54">
        <f t="shared" si="52"/>
        <v>234.1</v>
      </c>
      <c r="F247" s="54">
        <f t="shared" si="52"/>
        <v>234.1</v>
      </c>
    </row>
    <row r="248" spans="1:6" ht="15">
      <c r="A248" s="26" t="s">
        <v>139</v>
      </c>
      <c r="B248" s="27" t="s">
        <v>168</v>
      </c>
      <c r="C248" s="27" t="s">
        <v>58</v>
      </c>
      <c r="D248" s="27" t="s">
        <v>140</v>
      </c>
      <c r="E248" s="23">
        <v>234.1</v>
      </c>
      <c r="F248" s="23">
        <v>234.1</v>
      </c>
    </row>
    <row r="249" spans="1:6" ht="30">
      <c r="A249" s="21" t="s">
        <v>170</v>
      </c>
      <c r="B249" s="52" t="s">
        <v>171</v>
      </c>
      <c r="C249" s="52"/>
      <c r="D249" s="52"/>
      <c r="E249" s="53">
        <f t="shared" ref="E249:F253" si="53">E250</f>
        <v>263.39999999999998</v>
      </c>
      <c r="F249" s="53">
        <f t="shared" si="53"/>
        <v>263.39999999999998</v>
      </c>
    </row>
    <row r="250" spans="1:6" ht="15">
      <c r="A250" s="76" t="s">
        <v>57</v>
      </c>
      <c r="B250" s="25" t="s">
        <v>171</v>
      </c>
      <c r="C250" s="25" t="s">
        <v>58</v>
      </c>
      <c r="D250" s="25"/>
      <c r="E250" s="54">
        <f t="shared" si="53"/>
        <v>263.39999999999998</v>
      </c>
      <c r="F250" s="54">
        <f t="shared" si="53"/>
        <v>263.39999999999998</v>
      </c>
    </row>
    <row r="251" spans="1:6" ht="15">
      <c r="A251" s="26" t="s">
        <v>139</v>
      </c>
      <c r="B251" s="27" t="s">
        <v>171</v>
      </c>
      <c r="C251" s="27" t="s">
        <v>58</v>
      </c>
      <c r="D251" s="27" t="s">
        <v>140</v>
      </c>
      <c r="E251" s="23">
        <v>263.39999999999998</v>
      </c>
      <c r="F251" s="23">
        <v>263.39999999999998</v>
      </c>
    </row>
    <row r="252" spans="1:6" ht="30">
      <c r="A252" s="21" t="s">
        <v>193</v>
      </c>
      <c r="B252" s="52" t="s">
        <v>192</v>
      </c>
      <c r="C252" s="52"/>
      <c r="D252" s="52"/>
      <c r="E252" s="53">
        <f t="shared" si="53"/>
        <v>121.5</v>
      </c>
      <c r="F252" s="53">
        <f t="shared" si="53"/>
        <v>121.5</v>
      </c>
    </row>
    <row r="253" spans="1:6" ht="15">
      <c r="A253" s="76" t="s">
        <v>57</v>
      </c>
      <c r="B253" s="25" t="s">
        <v>192</v>
      </c>
      <c r="C253" s="25" t="s">
        <v>58</v>
      </c>
      <c r="D253" s="25"/>
      <c r="E253" s="54">
        <f t="shared" si="53"/>
        <v>121.5</v>
      </c>
      <c r="F253" s="54">
        <f t="shared" si="53"/>
        <v>121.5</v>
      </c>
    </row>
    <row r="254" spans="1:6" ht="15">
      <c r="A254" s="26" t="s">
        <v>139</v>
      </c>
      <c r="B254" s="27" t="s">
        <v>192</v>
      </c>
      <c r="C254" s="27" t="s">
        <v>58</v>
      </c>
      <c r="D254" s="27" t="s">
        <v>140</v>
      </c>
      <c r="E254" s="23">
        <v>121.5</v>
      </c>
      <c r="F254" s="23">
        <v>121.5</v>
      </c>
    </row>
    <row r="255" spans="1:6" ht="45">
      <c r="A255" s="71" t="s">
        <v>172</v>
      </c>
      <c r="B255" s="52" t="s">
        <v>173</v>
      </c>
      <c r="C255" s="52"/>
      <c r="D255" s="52"/>
      <c r="E255" s="53">
        <f t="shared" ref="E255:F256" si="54">E256</f>
        <v>96.8</v>
      </c>
      <c r="F255" s="53">
        <f t="shared" si="54"/>
        <v>96.8</v>
      </c>
    </row>
    <row r="256" spans="1:6" ht="15">
      <c r="A256" s="155" t="s">
        <v>57</v>
      </c>
      <c r="B256" s="122" t="s">
        <v>173</v>
      </c>
      <c r="C256" s="122" t="s">
        <v>58</v>
      </c>
      <c r="D256" s="122"/>
      <c r="E256" s="123">
        <f>E257</f>
        <v>96.8</v>
      </c>
      <c r="F256" s="123">
        <f t="shared" si="54"/>
        <v>96.8</v>
      </c>
    </row>
    <row r="257" spans="1:6" ht="30">
      <c r="A257" s="154" t="s">
        <v>165</v>
      </c>
      <c r="B257" s="27" t="s">
        <v>173</v>
      </c>
      <c r="C257" s="27" t="s">
        <v>58</v>
      </c>
      <c r="D257" s="27" t="s">
        <v>166</v>
      </c>
      <c r="E257" s="23">
        <v>96.8</v>
      </c>
      <c r="F257" s="23">
        <v>96.8</v>
      </c>
    </row>
    <row r="258" spans="1:6" ht="30">
      <c r="A258" s="77" t="s">
        <v>174</v>
      </c>
      <c r="B258" s="52" t="s">
        <v>175</v>
      </c>
      <c r="C258" s="52"/>
      <c r="D258" s="52"/>
      <c r="E258" s="53">
        <f t="shared" ref="E258:F259" si="55">E259</f>
        <v>198.6</v>
      </c>
      <c r="F258" s="53">
        <f t="shared" si="55"/>
        <v>198.6</v>
      </c>
    </row>
    <row r="259" spans="1:6" ht="15">
      <c r="A259" s="76" t="s">
        <v>57</v>
      </c>
      <c r="B259" s="25" t="s">
        <v>175</v>
      </c>
      <c r="C259" s="25" t="s">
        <v>58</v>
      </c>
      <c r="D259" s="25"/>
      <c r="E259" s="54">
        <f t="shared" si="55"/>
        <v>198.6</v>
      </c>
      <c r="F259" s="54">
        <f t="shared" si="55"/>
        <v>198.6</v>
      </c>
    </row>
    <row r="260" spans="1:6" ht="45.75" thickBot="1">
      <c r="A260" s="156" t="s">
        <v>220</v>
      </c>
      <c r="B260" s="157" t="s">
        <v>175</v>
      </c>
      <c r="C260" s="157" t="s">
        <v>58</v>
      </c>
      <c r="D260" s="157" t="s">
        <v>114</v>
      </c>
      <c r="E260" s="158">
        <v>198.6</v>
      </c>
      <c r="F260" s="158">
        <v>198.6</v>
      </c>
    </row>
  </sheetData>
  <mergeCells count="10">
    <mergeCell ref="A1:F1"/>
    <mergeCell ref="A2:F2"/>
    <mergeCell ref="A3:F3"/>
    <mergeCell ref="A4:F4"/>
    <mergeCell ref="E8:F8"/>
    <mergeCell ref="E9:F9"/>
    <mergeCell ref="A6:F6"/>
    <mergeCell ref="B7:F7"/>
    <mergeCell ref="A11:F11"/>
    <mergeCell ref="B5:F5"/>
  </mergeCells>
  <printOptions horizontalCentered="1"/>
  <pageMargins left="1.1811023622047245" right="0.59055118110236227" top="0.59055118110236227" bottom="0.59055118110236227" header="0.51181102362204722" footer="0.51181102362204722"/>
  <pageSetup paperSize="9" scale="51" fitToHeight="7" orientation="portrait" horizontalDpi="1200" verticalDpi="1200" r:id="rId1"/>
  <headerFooter alignWithMargins="0">
    <oddFooter>Страница &amp;P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 март</vt:lpstr>
      <vt:lpstr>'Приложение 3 март'!Заголовки_для_печати</vt:lpstr>
      <vt:lpstr>'Приложение 3 март'!Область_печати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2025-08-29T08:24:35Z</cp:lastPrinted>
  <dcterms:created xsi:type="dcterms:W3CDTF">2011-02-14T12:31:08Z</dcterms:created>
  <dcterms:modified xsi:type="dcterms:W3CDTF">2026-03-06T07:05:23Z</dcterms:modified>
</cp:coreProperties>
</file>