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24240" windowHeight="13740"/>
  </bookViews>
  <sheets>
    <sheet name="Ведомственная структура" sheetId="47" r:id="rId1"/>
  </sheets>
  <externalReferences>
    <externalReference r:id="rId2"/>
  </externalReferences>
  <definedNames>
    <definedName name="_xlnm._FilterDatabase" localSheetId="0" hidden="1">'Ведомственная структура'!$A$15:$K$266</definedName>
    <definedName name="_xlnm.Print_Titles" localSheetId="0">'Ведомственная структура'!$15:$16</definedName>
    <definedName name="_xlnm.Print_Area" localSheetId="0">'Ведомственная структура'!$A$1:$K$267</definedName>
  </definedNames>
  <calcPr calcId="125725"/>
</workbook>
</file>

<file path=xl/calcChain.xml><?xml version="1.0" encoding="utf-8"?>
<calcChain xmlns="http://schemas.openxmlformats.org/spreadsheetml/2006/main">
  <c r="I158" i="47"/>
  <c r="I25"/>
  <c r="I66" l="1"/>
  <c r="I164" l="1"/>
  <c r="I265" l="1"/>
  <c r="I213" l="1"/>
  <c r="I172" l="1"/>
  <c r="I134"/>
  <c r="I240"/>
  <c r="I255"/>
  <c r="I254"/>
  <c r="I253"/>
  <c r="I248"/>
  <c r="I227"/>
  <c r="I211"/>
  <c r="I210"/>
  <c r="I209"/>
  <c r="K131"/>
  <c r="J131"/>
  <c r="I131"/>
  <c r="I105"/>
  <c r="I79"/>
  <c r="I78"/>
  <c r="I63"/>
  <c r="I62" s="1"/>
  <c r="I59"/>
  <c r="I57"/>
  <c r="I26"/>
  <c r="I24"/>
  <c r="I148"/>
  <c r="I96"/>
  <c r="K27"/>
  <c r="J27"/>
  <c r="I27"/>
  <c r="I159" l="1"/>
  <c r="I116"/>
  <c r="I94"/>
  <c r="I32"/>
  <c r="K192"/>
  <c r="J192"/>
  <c r="I192"/>
  <c r="K171"/>
  <c r="J171"/>
  <c r="I171"/>
  <c r="K147"/>
  <c r="J147"/>
  <c r="I147"/>
  <c r="I99"/>
  <c r="I86"/>
  <c r="I112"/>
  <c r="I169"/>
  <c r="I152"/>
  <c r="K71"/>
  <c r="J71"/>
  <c r="I71"/>
  <c r="J78"/>
  <c r="J79"/>
  <c r="J122"/>
  <c r="J121" s="1"/>
  <c r="J120" s="1"/>
  <c r="I122"/>
  <c r="I121" s="1"/>
  <c r="I120" s="1"/>
  <c r="K121"/>
  <c r="K120" s="1"/>
  <c r="J116"/>
  <c r="K173"/>
  <c r="K170" s="1"/>
  <c r="J173"/>
  <c r="J170" s="1"/>
  <c r="I173"/>
  <c r="I157" l="1"/>
  <c r="I170"/>
  <c r="K115"/>
  <c r="J115"/>
  <c r="I115"/>
  <c r="K165"/>
  <c r="J165"/>
  <c r="I165"/>
  <c r="C90" l="1"/>
  <c r="C101" s="1"/>
  <c r="I95"/>
  <c r="J23"/>
  <c r="J22" s="1"/>
  <c r="K23"/>
  <c r="K22" s="1"/>
  <c r="I246"/>
  <c r="K246"/>
  <c r="J246"/>
  <c r="K259" l="1"/>
  <c r="K258" s="1"/>
  <c r="K257" s="1"/>
  <c r="K256" s="1"/>
  <c r="J259"/>
  <c r="J258" s="1"/>
  <c r="J257" s="1"/>
  <c r="J256" s="1"/>
  <c r="I259"/>
  <c r="I258" s="1"/>
  <c r="I257" s="1"/>
  <c r="I256" s="1"/>
  <c r="I58" l="1"/>
  <c r="K58"/>
  <c r="J58"/>
  <c r="K194" l="1"/>
  <c r="K191" s="1"/>
  <c r="J194"/>
  <c r="J190" s="1"/>
  <c r="I194"/>
  <c r="I191" s="1"/>
  <c r="I190" s="1"/>
  <c r="K151"/>
  <c r="J151"/>
  <c r="I151"/>
  <c r="K190" l="1"/>
  <c r="J191"/>
  <c r="K113" l="1"/>
  <c r="J113"/>
  <c r="I113"/>
  <c r="K149" l="1"/>
  <c r="K146" s="1"/>
  <c r="K145" s="1"/>
  <c r="K144" s="1"/>
  <c r="K143" s="1"/>
  <c r="J149"/>
  <c r="J146" s="1"/>
  <c r="J145" s="1"/>
  <c r="J144" s="1"/>
  <c r="J143" s="1"/>
  <c r="I149"/>
  <c r="I146" s="1"/>
  <c r="I145" l="1"/>
  <c r="I144" s="1"/>
  <c r="I143" s="1"/>
  <c r="K117"/>
  <c r="J117"/>
  <c r="I117"/>
  <c r="K39"/>
  <c r="J39"/>
  <c r="I39"/>
  <c r="J239" l="1"/>
  <c r="K239"/>
  <c r="I239"/>
  <c r="K232"/>
  <c r="K231" s="1"/>
  <c r="K230" s="1"/>
  <c r="K229" s="1"/>
  <c r="K228" s="1"/>
  <c r="J232"/>
  <c r="J231" s="1"/>
  <c r="J230" s="1"/>
  <c r="J229" s="1"/>
  <c r="J228" s="1"/>
  <c r="K127" l="1"/>
  <c r="K126" s="1"/>
  <c r="K125" s="1"/>
  <c r="J127"/>
  <c r="J126" s="1"/>
  <c r="J125" s="1"/>
  <c r="I127"/>
  <c r="I126" s="1"/>
  <c r="J124" l="1"/>
  <c r="K124"/>
  <c r="I125"/>
  <c r="I163"/>
  <c r="I162" s="1"/>
  <c r="I141"/>
  <c r="K62"/>
  <c r="J62"/>
  <c r="J188"/>
  <c r="J187" s="1"/>
  <c r="J186" s="1"/>
  <c r="J185" s="1"/>
  <c r="K188"/>
  <c r="K187" s="1"/>
  <c r="K186" s="1"/>
  <c r="K185" s="1"/>
  <c r="I188"/>
  <c r="I187" s="1"/>
  <c r="I186" s="1"/>
  <c r="I185" s="1"/>
  <c r="I69"/>
  <c r="K69"/>
  <c r="J69"/>
  <c r="K264"/>
  <c r="J264"/>
  <c r="I264"/>
  <c r="K252"/>
  <c r="J252"/>
  <c r="I252"/>
  <c r="K247"/>
  <c r="K245" s="1"/>
  <c r="K244" s="1"/>
  <c r="K243" s="1"/>
  <c r="J247"/>
  <c r="J245" s="1"/>
  <c r="J244" s="1"/>
  <c r="J243" s="1"/>
  <c r="I247"/>
  <c r="I245" s="1"/>
  <c r="K238"/>
  <c r="K237" s="1"/>
  <c r="J238"/>
  <c r="J237" s="1"/>
  <c r="I238"/>
  <c r="I237" s="1"/>
  <c r="K226"/>
  <c r="K225" s="1"/>
  <c r="K224" s="1"/>
  <c r="K223" s="1"/>
  <c r="K222" s="1"/>
  <c r="J226"/>
  <c r="J225" s="1"/>
  <c r="J224" s="1"/>
  <c r="J223" s="1"/>
  <c r="J222" s="1"/>
  <c r="I226"/>
  <c r="I225" s="1"/>
  <c r="I224" s="1"/>
  <c r="I223" s="1"/>
  <c r="K220"/>
  <c r="J220"/>
  <c r="I220"/>
  <c r="K218"/>
  <c r="K217" s="1"/>
  <c r="K216" s="1"/>
  <c r="K215" s="1"/>
  <c r="K214" s="1"/>
  <c r="J218"/>
  <c r="J217" s="1"/>
  <c r="J216" s="1"/>
  <c r="J215" s="1"/>
  <c r="J214" s="1"/>
  <c r="I218"/>
  <c r="K212"/>
  <c r="J212"/>
  <c r="I212"/>
  <c r="I208"/>
  <c r="K201"/>
  <c r="K200" s="1"/>
  <c r="K198" s="1"/>
  <c r="K197" s="1"/>
  <c r="K196" s="1"/>
  <c r="J201"/>
  <c r="J200" s="1"/>
  <c r="J198" s="1"/>
  <c r="J197" s="1"/>
  <c r="J196" s="1"/>
  <c r="I201"/>
  <c r="I200" s="1"/>
  <c r="I198" s="1"/>
  <c r="I197" s="1"/>
  <c r="I196" s="1"/>
  <c r="K178"/>
  <c r="K177" s="1"/>
  <c r="K175" s="1"/>
  <c r="J178"/>
  <c r="J177" s="1"/>
  <c r="J175" s="1"/>
  <c r="I178"/>
  <c r="I177" s="1"/>
  <c r="I175" s="1"/>
  <c r="K183"/>
  <c r="K182" s="1"/>
  <c r="K181" s="1"/>
  <c r="K180" s="1"/>
  <c r="J183"/>
  <c r="J182" s="1"/>
  <c r="J181" s="1"/>
  <c r="J180" s="1"/>
  <c r="I183"/>
  <c r="I182" s="1"/>
  <c r="K168"/>
  <c r="K167" s="1"/>
  <c r="J168"/>
  <c r="J167" s="1"/>
  <c r="I168"/>
  <c r="I167" s="1"/>
  <c r="K163"/>
  <c r="K162" s="1"/>
  <c r="J163"/>
  <c r="J162" s="1"/>
  <c r="K160"/>
  <c r="J160"/>
  <c r="I160"/>
  <c r="K157"/>
  <c r="J157"/>
  <c r="K141"/>
  <c r="J141"/>
  <c r="K139"/>
  <c r="J139"/>
  <c r="I139"/>
  <c r="K133"/>
  <c r="K130" s="1"/>
  <c r="J133"/>
  <c r="J130" s="1"/>
  <c r="I133"/>
  <c r="I130" s="1"/>
  <c r="K111"/>
  <c r="K110" s="1"/>
  <c r="J111"/>
  <c r="J110" s="1"/>
  <c r="I111"/>
  <c r="I110" s="1"/>
  <c r="I109" s="1"/>
  <c r="K104"/>
  <c r="K103" s="1"/>
  <c r="K102" s="1"/>
  <c r="K101" s="1"/>
  <c r="K100" s="1"/>
  <c r="J104"/>
  <c r="J103" s="1"/>
  <c r="J102" s="1"/>
  <c r="J101" s="1"/>
  <c r="J100" s="1"/>
  <c r="I104"/>
  <c r="I103" s="1"/>
  <c r="I102" s="1"/>
  <c r="I101" s="1"/>
  <c r="I100" s="1"/>
  <c r="K98"/>
  <c r="K97" s="1"/>
  <c r="J98"/>
  <c r="J97" s="1"/>
  <c r="I98"/>
  <c r="I97" s="1"/>
  <c r="K95"/>
  <c r="J95"/>
  <c r="K93"/>
  <c r="J93"/>
  <c r="I93"/>
  <c r="K85"/>
  <c r="J85"/>
  <c r="I85"/>
  <c r="K77"/>
  <c r="K76" s="1"/>
  <c r="K75" s="1"/>
  <c r="K74" s="1"/>
  <c r="K73" s="1"/>
  <c r="J77"/>
  <c r="J76" s="1"/>
  <c r="J75" s="1"/>
  <c r="J74" s="1"/>
  <c r="J73" s="1"/>
  <c r="K67"/>
  <c r="J67"/>
  <c r="I67"/>
  <c r="K65"/>
  <c r="J65"/>
  <c r="I65"/>
  <c r="K60"/>
  <c r="J60"/>
  <c r="I60"/>
  <c r="K56"/>
  <c r="J56"/>
  <c r="I56"/>
  <c r="K51"/>
  <c r="K50" s="1"/>
  <c r="K49" s="1"/>
  <c r="K48" s="1"/>
  <c r="J51"/>
  <c r="J50" s="1"/>
  <c r="J49" s="1"/>
  <c r="J48" s="1"/>
  <c r="I51"/>
  <c r="I50" s="1"/>
  <c r="I49" s="1"/>
  <c r="I48" s="1"/>
  <c r="K46"/>
  <c r="K45" s="1"/>
  <c r="K44" s="1"/>
  <c r="K43" s="1"/>
  <c r="J46"/>
  <c r="J45" s="1"/>
  <c r="J44" s="1"/>
  <c r="J43" s="1"/>
  <c r="I46"/>
  <c r="I45" s="1"/>
  <c r="I44" s="1"/>
  <c r="I43" s="1"/>
  <c r="K41"/>
  <c r="K38" s="1"/>
  <c r="J41"/>
  <c r="J38" s="1"/>
  <c r="I41"/>
  <c r="I38" s="1"/>
  <c r="K35"/>
  <c r="J35"/>
  <c r="I35"/>
  <c r="K31"/>
  <c r="J31"/>
  <c r="I31"/>
  <c r="K21"/>
  <c r="J21"/>
  <c r="I23"/>
  <c r="I22" s="1"/>
  <c r="I21" s="1"/>
  <c r="I263" l="1"/>
  <c r="I262" s="1"/>
  <c r="I261" s="1"/>
  <c r="J263"/>
  <c r="J262" s="1"/>
  <c r="J261" s="1"/>
  <c r="K262"/>
  <c r="K261" s="1"/>
  <c r="K263"/>
  <c r="I55"/>
  <c r="I54" s="1"/>
  <c r="I53" s="1"/>
  <c r="I124"/>
  <c r="I181"/>
  <c r="I180" s="1"/>
  <c r="J33"/>
  <c r="J34"/>
  <c r="I33"/>
  <c r="I34"/>
  <c r="K33"/>
  <c r="K34"/>
  <c r="K29"/>
  <c r="K30"/>
  <c r="I29"/>
  <c r="I30"/>
  <c r="J29"/>
  <c r="J30"/>
  <c r="K250"/>
  <c r="K249" s="1"/>
  <c r="K251"/>
  <c r="I250"/>
  <c r="I251"/>
  <c r="J250"/>
  <c r="J249" s="1"/>
  <c r="J251"/>
  <c r="K109"/>
  <c r="J109"/>
  <c r="J156"/>
  <c r="I156"/>
  <c r="I155" s="1"/>
  <c r="I154" s="1"/>
  <c r="K156"/>
  <c r="K155" s="1"/>
  <c r="K154" s="1"/>
  <c r="K153" s="1"/>
  <c r="I244"/>
  <c r="I243" s="1"/>
  <c r="K199"/>
  <c r="K55"/>
  <c r="K54" s="1"/>
  <c r="K53" s="1"/>
  <c r="K176"/>
  <c r="J199"/>
  <c r="I199"/>
  <c r="J37"/>
  <c r="I176"/>
  <c r="I207"/>
  <c r="I206" s="1"/>
  <c r="I205" s="1"/>
  <c r="I204" s="1"/>
  <c r="K138"/>
  <c r="K137" s="1"/>
  <c r="K136" s="1"/>
  <c r="K208"/>
  <c r="K207" s="1"/>
  <c r="K206" s="1"/>
  <c r="K205" s="1"/>
  <c r="K204" s="1"/>
  <c r="K203" s="1"/>
  <c r="I129"/>
  <c r="I138"/>
  <c r="I137" s="1"/>
  <c r="I136" s="1"/>
  <c r="J176"/>
  <c r="J92"/>
  <c r="J91" s="1"/>
  <c r="J90" s="1"/>
  <c r="J89" s="1"/>
  <c r="J129"/>
  <c r="I37"/>
  <c r="K92"/>
  <c r="K91" s="1"/>
  <c r="K90" s="1"/>
  <c r="K89" s="1"/>
  <c r="K129"/>
  <c r="J138"/>
  <c r="J137" s="1"/>
  <c r="J136" s="1"/>
  <c r="J208"/>
  <c r="J207" s="1"/>
  <c r="J206" s="1"/>
  <c r="J205" s="1"/>
  <c r="J204" s="1"/>
  <c r="J203" s="1"/>
  <c r="K37"/>
  <c r="I77"/>
  <c r="I76" s="1"/>
  <c r="I75" s="1"/>
  <c r="I74" s="1"/>
  <c r="I73" s="1"/>
  <c r="I92"/>
  <c r="I91" s="1"/>
  <c r="I90" s="1"/>
  <c r="I89" s="1"/>
  <c r="J55"/>
  <c r="J54" s="1"/>
  <c r="J53" s="1"/>
  <c r="I217"/>
  <c r="I216" s="1"/>
  <c r="I215" s="1"/>
  <c r="I214" s="1"/>
  <c r="I236"/>
  <c r="I235"/>
  <c r="I234" s="1"/>
  <c r="K236"/>
  <c r="K235"/>
  <c r="K234" s="1"/>
  <c r="J235"/>
  <c r="J234" s="1"/>
  <c r="J236"/>
  <c r="I123" l="1"/>
  <c r="I119" s="1"/>
  <c r="I108" s="1"/>
  <c r="I107" s="1"/>
  <c r="I106" s="1"/>
  <c r="J155"/>
  <c r="J154" s="1"/>
  <c r="J153" s="1"/>
  <c r="J135" s="1"/>
  <c r="I20"/>
  <c r="I19" s="1"/>
  <c r="I18" s="1"/>
  <c r="J20"/>
  <c r="J19" s="1"/>
  <c r="J18" s="1"/>
  <c r="I153"/>
  <c r="I135" s="1"/>
  <c r="I249"/>
  <c r="I242" s="1"/>
  <c r="I241" s="1"/>
  <c r="K20"/>
  <c r="K19" s="1"/>
  <c r="K18" s="1"/>
  <c r="K242"/>
  <c r="K241" s="1"/>
  <c r="J242"/>
  <c r="J241" s="1"/>
  <c r="K135"/>
  <c r="J123"/>
  <c r="K123"/>
  <c r="I203"/>
  <c r="K119" l="1"/>
  <c r="K108" s="1"/>
  <c r="K107" s="1"/>
  <c r="K106" s="1"/>
  <c r="J119"/>
  <c r="J108" s="1"/>
  <c r="J107" s="1"/>
  <c r="J106" s="1"/>
  <c r="I87"/>
  <c r="I84" s="1"/>
  <c r="I83" s="1"/>
  <c r="I82" s="1"/>
  <c r="I81" s="1"/>
  <c r="I80" s="1"/>
  <c r="J87" l="1"/>
  <c r="J84" s="1"/>
  <c r="J83" s="1"/>
  <c r="J82" s="1"/>
  <c r="J81" s="1"/>
  <c r="J80" s="1"/>
  <c r="J17" s="1"/>
  <c r="J266" s="1"/>
  <c r="K87"/>
  <c r="K84" s="1"/>
  <c r="K83" s="1"/>
  <c r="K82" s="1"/>
  <c r="K81" s="1"/>
  <c r="K80" s="1"/>
  <c r="K17" s="1"/>
  <c r="K266" s="1"/>
  <c r="I233" l="1"/>
  <c r="I232" s="1"/>
  <c r="I231" s="1"/>
  <c r="I230" s="1"/>
  <c r="I229" s="1"/>
  <c r="I228" s="1"/>
  <c r="I222" s="1"/>
  <c r="I17" s="1"/>
  <c r="I266" s="1"/>
</calcChain>
</file>

<file path=xl/sharedStrings.xml><?xml version="1.0" encoding="utf-8"?>
<sst xmlns="http://schemas.openxmlformats.org/spreadsheetml/2006/main" count="1317" uniqueCount="313">
  <si>
    <t>УТВЕРЖДЕНА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</si>
  <si>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</si>
  <si>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</si>
  <si>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</si>
  <si>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(Приложение 3)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</si>
  <si>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</si>
  <si>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</si>
  <si>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</si>
  <si>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</si>
  <si>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</si>
  <si>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</si>
  <si>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</si>
  <si>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</si>
  <si>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</si>
  <si>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</si>
  <si>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</si>
  <si>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</si>
  <si>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</si>
  <si>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</si>
  <si>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</si>
  <si>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</si>
  <si>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006</t>
  </si>
  <si>
    <t>Общегосударственные вопросы</t>
  </si>
  <si>
    <t>01</t>
  </si>
  <si>
    <t/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</si>
  <si>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</si>
  <si>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</si>
  <si>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</si>
  <si>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</si>
  <si>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</si>
  <si>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</si>
  <si>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</si>
  <si>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</si>
  <si>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</si>
  <si>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</si>
  <si>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</si>
  <si>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</si>
  <si>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</si>
  <si>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Главы местной администрации</t>
  </si>
  <si>
    <t>67 5 09 00000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</si>
  <si>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</si>
  <si>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</si>
  <si>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</si>
  <si>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</si>
  <si>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</si>
  <si>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</si>
  <si>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</si>
  <si>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</si>
  <si>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</si>
  <si>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</si>
  <si>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</si>
  <si>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</si>
  <si>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</si>
  <si>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</si>
  <si>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</si>
  <si>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</si>
  <si>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</si>
  <si>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</si>
  <si>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</si>
  <si>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</si>
  <si>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</si>
  <si>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</si>
  <si>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</si>
  <si>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</si>
  <si>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</si>
  <si>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</si>
  <si>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</si>
  <si>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</si>
  <si>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</si>
  <si>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</si>
  <si>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</si>
  <si>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</si>
  <si>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</si>
  <si>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</si>
  <si>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</si>
  <si>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</si>
  <si>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</si>
  <si>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</si>
  <si>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</si>
  <si>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</si>
  <si>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</si>
  <si>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</si>
  <si>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</si>
  <si>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</si>
  <si>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</si>
  <si>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</si>
  <si>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</si>
  <si>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</si>
  <si>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</si>
  <si>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</si>
  <si>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</si>
  <si>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</si>
  <si>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</si>
  <si>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</si>
  <si>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</si>
  <si>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</si>
  <si>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</si>
  <si>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</si>
  <si>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</si>
  <si>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</si>
  <si>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</si>
  <si>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</si>
  <si>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</si>
  <si>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</si>
  <si>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</si>
  <si>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</si>
  <si>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</si>
  <si>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</si>
  <si>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</si>
  <si>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</si>
  <si>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</si>
  <si>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</si>
  <si>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</si>
  <si>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</si>
  <si>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</si>
  <si>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</si>
  <si>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</si>
  <si>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 xml:space="preserve">48 4 01 11520 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</si>
  <si>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</si>
  <si>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</si>
  <si>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</si>
  <si>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</si>
  <si>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</si>
  <si>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</si>
  <si>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</si>
  <si>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</si>
  <si>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</si>
  <si>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</si>
  <si>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</si>
  <si>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</si>
  <si>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</si>
  <si>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</si>
  <si>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</si>
  <si>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</si>
  <si>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</si>
  <si>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</si>
  <si>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</si>
  <si>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</si>
  <si>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</si>
  <si>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</si>
  <si>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</si>
  <si>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</si>
  <si>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</si>
  <si>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</si>
  <si>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</si>
  <si>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</si>
  <si>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</si>
  <si>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</si>
  <si>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</si>
  <si>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>1П 4 01 S4660</t>
  </si>
  <si>
    <t>1H 0 00 00000</t>
  </si>
  <si>
    <t>1H 4 00 00000</t>
  </si>
  <si>
    <t>Комплекс процессных мероприятий "Благоустройство территории деревни Назия"</t>
  </si>
  <si>
    <t>1H 0 01 00000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</si>
  <si>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</si>
  <si>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</si>
  <si>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</si>
  <si>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</si>
  <si>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</si>
  <si>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</si>
  <si>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</si>
  <si>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</si>
  <si>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</si>
  <si>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</si>
  <si>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</si>
  <si>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</si>
  <si>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</si>
  <si>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</si>
  <si>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</si>
  <si>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</si>
  <si>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</si>
  <si>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</si>
  <si>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</si>
  <si>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</si>
  <si>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</si>
  <si>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</si>
  <si>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</si>
  <si>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</si>
  <si>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</si>
  <si>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</si>
  <si>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</si>
  <si>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</si>
  <si>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</si>
  <si>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</si>
  <si>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</si>
  <si>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</si>
  <si>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</si>
  <si>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</si>
  <si>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</si>
  <si>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</si>
  <si>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</si>
  <si>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</si>
  <si>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</si>
  <si>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</si>
  <si>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</si>
  <si>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</si>
  <si>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</si>
  <si>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</si>
  <si>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</si>
  <si>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</si>
  <si>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</si>
  <si>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</si>
  <si>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</si>
  <si>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</si>
  <si>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</si>
  <si>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</si>
  <si>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</si>
  <si>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</si>
  <si>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</si>
  <si>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</si>
  <si>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</si>
  <si>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</si>
  <si>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>Бюджетные ассигнования на 2024 год (тысяч рублей)</t>
  </si>
  <si>
    <t>4G 0 00 00000</t>
  </si>
  <si>
    <t>4G 4 00 00000</t>
  </si>
  <si>
    <t>4G 4 01 00000</t>
  </si>
  <si>
    <t>4G 4 01 06450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</si>
  <si>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</si>
  <si>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</si>
  <si>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</si>
  <si>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</si>
  <si>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</si>
  <si>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</si>
  <si>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</si>
  <si>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51 4 01 L4970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</si>
  <si>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</si>
  <si>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</si>
  <si>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</si>
  <si>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</si>
  <si>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Осуществление части полномочий поселений в сфере архитектуры и градостроительства </t>
  </si>
  <si>
    <t>98 9 09 96050</t>
  </si>
  <si>
    <t>48 4 01 S0140</t>
  </si>
  <si>
    <t>Ремонт автомобильных дорог общего пользования местного значения</t>
  </si>
  <si>
    <t>Коммунальное хозяйство</t>
  </si>
  <si>
    <t>76 0 00 00000</t>
  </si>
  <si>
    <t>76 4 00 00000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</si>
  <si>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</si>
  <si>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</si>
  <si>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 xml:space="preserve">Осуществление авторского, строительного контроля </t>
  </si>
  <si>
    <t>76 4 01 16550</t>
  </si>
  <si>
    <t>48 4 01 14650</t>
  </si>
  <si>
    <t>Безопасность дорожного движения</t>
  </si>
  <si>
    <t>Капитальные вложения в объекты государственной (муниципальной) собственности</t>
  </si>
  <si>
    <t>400</t>
  </si>
  <si>
    <t>Исполнение судебных актов Российской Федерации и мировых соглашений по возмещению вреда</t>
  </si>
  <si>
    <t>98 9 09 10070</t>
  </si>
  <si>
    <t>67 1 00 00000</t>
  </si>
  <si>
    <t>67 3 00 00000</t>
  </si>
  <si>
    <t>67 4 00 00000</t>
  </si>
  <si>
    <t>67 5 00 00000</t>
  </si>
  <si>
    <t>67 9 00 00000</t>
  </si>
  <si>
    <t>Комплекс процессных мероприятий "Содействие в обеспечении жильем граждан Ленинградской области"</t>
  </si>
  <si>
    <t xml:space="preserve"> Приладожского городского поселения</t>
  </si>
  <si>
    <t xml:space="preserve">                             на 2024 год и на плановый период 2025 и 2026 годов</t>
  </si>
  <si>
    <t>Администрация Приладожского городского поселения Кировского муниципального района Ленинградской области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</si>
  <si>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</si>
  <si>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Муниципальная программа "Развитие и поддержка малого и среднего предпринимательства в Приладожском городском поселении Кировского муниципального района Ленинградской области"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</si>
  <si>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</si>
  <si>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Муниципальная программа "Благоустройство, содержание территории и объектов Приладожского городского поселения Кировского муниципального района Ленинградской области"</t>
  </si>
  <si>
    <t>Муниципальнвя программа "Содействие участию населения в осуществлении местного самоуправления в иных формах на части территории Приладожского городского поселения  Кировского муниципального района Ленинградской области"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</si>
  <si>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Приладожского городского поселения 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</si>
  <si>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</si>
  <si>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муниципальной службы в администрации Приладожского городского поселения  Кировского муниципального района Ленинградской области"</t>
  </si>
  <si>
    <t>Муниципальная программа "Развитие культуры, физической культуры и спорта в Приладожском городском поселении  Кировского муниципального района Ленинградской области"</t>
  </si>
  <si>
    <t>Муниципальная программа "Обеспечение качественным жильем граждан на территории Приладожского городского поселения Кировского муниципального района Ленинградской области"</t>
  </si>
  <si>
    <t>Муниципальная программа "Развитие культуры, физической культуры и спорта в  Приладожском городском поселении Кировского муниципального района Ленинградской области"</t>
  </si>
  <si>
    <t>Бюджетные ассигнования на 2025 год (тысяч рублей)</t>
  </si>
  <si>
    <t>Бюджетные ассигнования на 2026год (тысяч рублей)</t>
  </si>
  <si>
    <t>7D 7 01 S4750</t>
  </si>
  <si>
    <t>7D 7 01 00000</t>
  </si>
  <si>
    <t>Реализация мероприятий по благоустройству дворовых территорий муниципальных образований Ленинградской области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</si>
  <si>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</si>
  <si>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1W 4 02 95040</t>
  </si>
  <si>
    <t>Мероприятия по ремонту дорог общего пользования местного значения</t>
  </si>
  <si>
    <t>48 4 01 14260</t>
  </si>
  <si>
    <t>7D 7 00 00000</t>
  </si>
  <si>
    <t>7D 2 00 00000</t>
  </si>
  <si>
    <t>7D 2 F2 00000</t>
  </si>
  <si>
    <t>7D 2 F2 55550</t>
  </si>
  <si>
    <t>Региональные проекты</t>
  </si>
  <si>
    <t>Региональный проект "Формирование комфортной городской среды"</t>
  </si>
  <si>
    <t>Отраслевые проекты</t>
  </si>
  <si>
    <t>Отраслевой проект "Благоустройство общественных, дворовых пространств и цифровизация городского хозяйства"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</si>
  <si>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Кировского муниципального района Ленинградской области"</t>
  </si>
  <si>
    <t>Осуществление первичного воинского учета органами местного самоуправления поселений, муниципальных и городских округов</t>
  </si>
  <si>
    <t>76 4 01 80200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</si>
  <si>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муниципального образования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</si>
  <si>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</si>
  <si>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1W 4 04 00000</t>
  </si>
  <si>
    <t>1W 4 04 S4840</t>
  </si>
  <si>
    <t>Поддержка развития общественной инфраструктуры муниципального значения</t>
  </si>
  <si>
    <t>Комплекс процессных мероприятий "Содействие участию населения в осуществлении местного самоуправления"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</si>
  <si>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</si>
  <si>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(в редакции решения совета депутатов</t>
  </si>
  <si>
    <t>от 13  декабря 2023 г.  № 45</t>
  </si>
  <si>
    <t>Премирование по муниципальному правовому акту администрации вне системы оплаты труда</t>
  </si>
  <si>
    <t xml:space="preserve">Отраслевой проект </t>
  </si>
  <si>
    <t>48 7 00 00000</t>
  </si>
  <si>
    <t>48 7 01 00000</t>
  </si>
  <si>
    <t>48 7 01 S4200</t>
  </si>
  <si>
    <t>Отраслевой проект "Развитие и приведение в нормативное состояние автомобильных дорог общего пользования"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</si>
  <si>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</si>
  <si>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76 4 01 16410</t>
  </si>
  <si>
    <t>Реализация мероприятий по газификации</t>
  </si>
  <si>
    <t>1W 4 04 15200</t>
  </si>
  <si>
    <t>Мероприятия на проведение капитального ремонта (ремонта) дворовых территорий многоквартирных домов</t>
  </si>
  <si>
    <t>7D 7 01 14180</t>
  </si>
  <si>
    <t>Реализация мероприятий по благоустройству общественных территорий Приладожского городского поселения</t>
  </si>
  <si>
    <t>Грант за достижение показателей деятельности органов исполнительной власти субъектов Российской Федерации</t>
  </si>
  <si>
    <t>67 4 09 55490</t>
  </si>
  <si>
    <t>98 9 09 10340</t>
  </si>
  <si>
    <t>Выполнение комплексных кадастровых работ</t>
  </si>
  <si>
    <t>от "18" декабря 2024 г № 45)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</si>
</sst>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&quot;р.&quot;"/>
  </numFmts>
  <fonts count="27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0" fillId="0" borderId="0"/>
  </cellStyleXfs>
  <cellXfs count="144">
    <xf numFmtId="0" fontId="0" fillId="0" borderId="0" xfId="0"/>
    <xf numFmtId="49" fontId="2" fillId="3" borderId="0" xfId="1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24" fillId="3" borderId="0" xfId="0" applyFont="1" applyFill="1" applyAlignment="1">
      <alignment horizontal="right"/>
    </xf>
    <xf numFmtId="0" fontId="4" fillId="3" borderId="0" xfId="0" applyFont="1" applyFill="1" applyAlignment="1">
      <alignment vertical="center"/>
    </xf>
    <xf numFmtId="49" fontId="0" fillId="3" borderId="0" xfId="0" applyNumberFormat="1" applyFill="1"/>
    <xf numFmtId="0" fontId="19" fillId="3" borderId="0" xfId="0" applyFont="1" applyFill="1"/>
    <xf numFmtId="0" fontId="2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49" fontId="7" fillId="3" borderId="15" xfId="1" applyNumberFormat="1" applyFont="1" applyFill="1" applyBorder="1" applyAlignment="1" applyProtection="1">
      <alignment horizontal="center" vertical="center" wrapText="1"/>
    </xf>
    <xf numFmtId="49" fontId="9" fillId="3" borderId="19" xfId="0" applyNumberFormat="1" applyFont="1" applyFill="1" applyBorder="1" applyAlignment="1">
      <alignment horizontal="left" wrapText="1"/>
    </xf>
    <xf numFmtId="49" fontId="10" fillId="3" borderId="20" xfId="0" applyNumberFormat="1" applyFont="1" applyFill="1" applyBorder="1" applyAlignment="1">
      <alignment horizontal="center"/>
    </xf>
    <xf numFmtId="164" fontId="10" fillId="3" borderId="20" xfId="0" applyNumberFormat="1" applyFont="1" applyFill="1" applyBorder="1" applyAlignment="1">
      <alignment horizontal="right"/>
    </xf>
    <xf numFmtId="49" fontId="10" fillId="3" borderId="21" xfId="0" applyNumberFormat="1" applyFont="1" applyFill="1" applyBorder="1" applyAlignment="1">
      <alignment horizontal="left" wrapText="1"/>
    </xf>
    <xf numFmtId="49" fontId="10" fillId="3" borderId="22" xfId="0" applyNumberFormat="1" applyFont="1" applyFill="1" applyBorder="1" applyAlignment="1">
      <alignment horizontal="center"/>
    </xf>
    <xf numFmtId="164" fontId="10" fillId="3" borderId="22" xfId="0" applyNumberFormat="1" applyFont="1" applyFill="1" applyBorder="1" applyAlignment="1">
      <alignment horizontal="right"/>
    </xf>
    <xf numFmtId="164" fontId="10" fillId="3" borderId="23" xfId="0" applyNumberFormat="1" applyFont="1" applyFill="1" applyBorder="1" applyAlignment="1">
      <alignment horizontal="right"/>
    </xf>
    <xf numFmtId="49" fontId="10" fillId="3" borderId="24" xfId="0" applyNumberFormat="1" applyFont="1" applyFill="1" applyBorder="1" applyAlignment="1">
      <alignment horizontal="left" wrapText="1"/>
    </xf>
    <xf numFmtId="49" fontId="10" fillId="3" borderId="16" xfId="0" applyNumberFormat="1" applyFont="1" applyFill="1" applyBorder="1" applyAlignment="1">
      <alignment horizontal="center"/>
    </xf>
    <xf numFmtId="164" fontId="10" fillId="3" borderId="16" xfId="0" applyNumberFormat="1" applyFont="1" applyFill="1" applyBorder="1" applyAlignment="1">
      <alignment horizontal="right"/>
    </xf>
    <xf numFmtId="164" fontId="10" fillId="3" borderId="25" xfId="0" applyNumberFormat="1" applyFont="1" applyFill="1" applyBorder="1" applyAlignment="1">
      <alignment horizontal="right"/>
    </xf>
    <xf numFmtId="49" fontId="9" fillId="3" borderId="24" xfId="0" applyNumberFormat="1" applyFont="1" applyFill="1" applyBorder="1" applyAlignment="1">
      <alignment horizontal="left" wrapText="1"/>
    </xf>
    <xf numFmtId="49" fontId="13" fillId="3" borderId="24" xfId="0" applyNumberFormat="1" applyFont="1" applyFill="1" applyBorder="1" applyAlignment="1">
      <alignment horizontal="left" wrapText="1"/>
    </xf>
    <xf numFmtId="49" fontId="12" fillId="3" borderId="16" xfId="0" applyNumberFormat="1" applyFont="1" applyFill="1" applyBorder="1" applyAlignment="1">
      <alignment horizontal="center"/>
    </xf>
    <xf numFmtId="164" fontId="12" fillId="3" borderId="16" xfId="0" applyNumberFormat="1" applyFont="1" applyFill="1" applyBorder="1" applyAlignment="1">
      <alignment horizontal="right"/>
    </xf>
    <xf numFmtId="164" fontId="12" fillId="3" borderId="25" xfId="0" applyNumberFormat="1" applyFont="1" applyFill="1" applyBorder="1" applyAlignment="1">
      <alignment horizontal="right"/>
    </xf>
    <xf numFmtId="49" fontId="14" fillId="3" borderId="16" xfId="0" applyNumberFormat="1" applyFont="1" applyFill="1" applyBorder="1" applyAlignment="1">
      <alignment horizontal="center"/>
    </xf>
    <xf numFmtId="49" fontId="9" fillId="3" borderId="16" xfId="0" applyNumberFormat="1" applyFont="1" applyFill="1" applyBorder="1" applyAlignment="1">
      <alignment horizontal="center"/>
    </xf>
    <xf numFmtId="49" fontId="13" fillId="3" borderId="16" xfId="0" applyNumberFormat="1" applyFont="1" applyFill="1" applyBorder="1" applyAlignment="1">
      <alignment horizontal="center"/>
    </xf>
    <xf numFmtId="164" fontId="9" fillId="3" borderId="16" xfId="0" applyNumberFormat="1" applyFont="1" applyFill="1" applyBorder="1" applyAlignment="1">
      <alignment horizontal="right"/>
    </xf>
    <xf numFmtId="49" fontId="12" fillId="3" borderId="24" xfId="0" applyNumberFormat="1" applyFont="1" applyFill="1" applyBorder="1" applyAlignment="1">
      <alignment horizontal="left" wrapText="1"/>
    </xf>
    <xf numFmtId="0" fontId="10" fillId="3" borderId="24" xfId="0" applyFont="1" applyFill="1" applyBorder="1" applyAlignment="1">
      <alignment horizontal="left" wrapText="1"/>
    </xf>
    <xf numFmtId="49" fontId="11" fillId="3" borderId="16" xfId="0" applyNumberFormat="1" applyFont="1" applyFill="1" applyBorder="1" applyAlignment="1">
      <alignment horizontal="center"/>
    </xf>
    <xf numFmtId="49" fontId="14" fillId="3" borderId="24" xfId="0" applyNumberFormat="1" applyFont="1" applyFill="1" applyBorder="1" applyAlignment="1">
      <alignment horizontal="left" wrapText="1"/>
    </xf>
    <xf numFmtId="49" fontId="14" fillId="3" borderId="24" xfId="0" applyNumberFormat="1" applyFont="1" applyFill="1" applyBorder="1" applyAlignment="1">
      <alignment horizontal="left" vertical="top" wrapText="1"/>
    </xf>
    <xf numFmtId="2" fontId="22" fillId="3" borderId="24" xfId="0" applyNumberFormat="1" applyFont="1" applyFill="1" applyBorder="1" applyAlignment="1">
      <alignment horizontal="left" wrapText="1"/>
    </xf>
    <xf numFmtId="49" fontId="9" fillId="3" borderId="24" xfId="0" applyNumberFormat="1" applyFont="1" applyFill="1" applyBorder="1" applyAlignment="1">
      <alignment horizontal="left" vertical="top" wrapText="1"/>
    </xf>
    <xf numFmtId="49" fontId="14" fillId="3" borderId="16" xfId="0" applyNumberFormat="1" applyFont="1" applyFill="1" applyBorder="1" applyAlignment="1">
      <alignment horizontal="left" wrapText="1"/>
    </xf>
    <xf numFmtId="49" fontId="12" fillId="3" borderId="28" xfId="0" applyNumberFormat="1" applyFont="1" applyFill="1" applyBorder="1" applyAlignment="1">
      <alignment horizontal="center"/>
    </xf>
    <xf numFmtId="164" fontId="14" fillId="3" borderId="28" xfId="0" applyNumberFormat="1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2" fontId="9" fillId="3" borderId="24" xfId="0" applyNumberFormat="1" applyFont="1" applyFill="1" applyBorder="1" applyAlignment="1">
      <alignment horizontal="left" wrapText="1"/>
    </xf>
    <xf numFmtId="49" fontId="23" fillId="3" borderId="24" xfId="0" applyNumberFormat="1" applyFont="1" applyFill="1" applyBorder="1" applyAlignment="1">
      <alignment horizontal="left" wrapText="1"/>
    </xf>
    <xf numFmtId="49" fontId="23" fillId="3" borderId="16" xfId="0" applyNumberFormat="1" applyFont="1" applyFill="1" applyBorder="1" applyAlignment="1">
      <alignment horizontal="center" wrapText="1"/>
    </xf>
    <xf numFmtId="49" fontId="14" fillId="3" borderId="16" xfId="0" applyNumberFormat="1" applyFont="1" applyFill="1" applyBorder="1" applyAlignment="1">
      <alignment horizontal="center" wrapText="1"/>
    </xf>
    <xf numFmtId="11" fontId="9" fillId="3" borderId="24" xfId="0" applyNumberFormat="1" applyFont="1" applyFill="1" applyBorder="1" applyAlignment="1">
      <alignment horizontal="left" wrapText="1"/>
    </xf>
    <xf numFmtId="49" fontId="13" fillId="3" borderId="16" xfId="0" applyNumberFormat="1" applyFont="1" applyFill="1" applyBorder="1" applyAlignment="1">
      <alignment horizontal="center" wrapText="1"/>
    </xf>
    <xf numFmtId="49" fontId="11" fillId="3" borderId="24" xfId="0" applyNumberFormat="1" applyFont="1" applyFill="1" applyBorder="1" applyAlignment="1">
      <alignment horizontal="left" wrapText="1"/>
    </xf>
    <xf numFmtId="49" fontId="16" fillId="3" borderId="16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wrapText="1"/>
    </xf>
    <xf numFmtId="49" fontId="17" fillId="3" borderId="2" xfId="0" applyNumberFormat="1" applyFont="1" applyFill="1" applyBorder="1" applyAlignment="1">
      <alignment horizontal="center" wrapText="1"/>
    </xf>
    <xf numFmtId="49" fontId="12" fillId="3" borderId="2" xfId="0" applyNumberFormat="1" applyFont="1" applyFill="1" applyBorder="1" applyAlignment="1">
      <alignment horizontal="center"/>
    </xf>
    <xf numFmtId="49" fontId="17" fillId="3" borderId="2" xfId="0" applyNumberFormat="1" applyFont="1" applyFill="1" applyBorder="1" applyAlignment="1">
      <alignment wrapText="1"/>
    </xf>
    <xf numFmtId="164" fontId="10" fillId="3" borderId="26" xfId="0" applyNumberFormat="1" applyFont="1" applyFill="1" applyBorder="1" applyAlignment="1">
      <alignment horizontal="right"/>
    </xf>
    <xf numFmtId="164" fontId="10" fillId="3" borderId="12" xfId="0" applyNumberFormat="1" applyFont="1" applyFill="1" applyBorder="1" applyAlignment="1">
      <alignment horizontal="right"/>
    </xf>
    <xf numFmtId="164" fontId="10" fillId="3" borderId="27" xfId="0" applyNumberFormat="1" applyFont="1" applyFill="1" applyBorder="1" applyAlignment="1">
      <alignment horizontal="right"/>
    </xf>
    <xf numFmtId="164" fontId="0" fillId="3" borderId="0" xfId="0" applyNumberFormat="1" applyFill="1"/>
    <xf numFmtId="49" fontId="13" fillId="3" borderId="29" xfId="0" applyNumberFormat="1" applyFont="1" applyFill="1" applyBorder="1" applyAlignment="1">
      <alignment horizontal="left" wrapText="1"/>
    </xf>
    <xf numFmtId="49" fontId="12" fillId="3" borderId="30" xfId="0" applyNumberFormat="1" applyFont="1" applyFill="1" applyBorder="1" applyAlignment="1">
      <alignment horizontal="center"/>
    </xf>
    <xf numFmtId="164" fontId="12" fillId="3" borderId="30" xfId="0" applyNumberFormat="1" applyFont="1" applyFill="1" applyBorder="1" applyAlignment="1">
      <alignment horizontal="right"/>
    </xf>
    <xf numFmtId="164" fontId="12" fillId="3" borderId="31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left" wrapText="1"/>
    </xf>
    <xf numFmtId="49" fontId="12" fillId="3" borderId="33" xfId="0" applyNumberFormat="1" applyFont="1" applyFill="1" applyBorder="1" applyAlignment="1">
      <alignment horizontal="center"/>
    </xf>
    <xf numFmtId="164" fontId="12" fillId="3" borderId="33" xfId="0" applyNumberFormat="1" applyFont="1" applyFill="1" applyBorder="1" applyAlignment="1">
      <alignment horizontal="right"/>
    </xf>
    <xf numFmtId="164" fontId="12" fillId="3" borderId="34" xfId="0" applyNumberFormat="1" applyFont="1" applyFill="1" applyBorder="1" applyAlignment="1">
      <alignment horizontal="right"/>
    </xf>
    <xf numFmtId="49" fontId="13" fillId="3" borderId="35" xfId="0" applyNumberFormat="1" applyFont="1" applyFill="1" applyBorder="1" applyAlignment="1">
      <alignment horizontal="left" wrapText="1"/>
    </xf>
    <xf numFmtId="49" fontId="12" fillId="3" borderId="36" xfId="0" applyNumberFormat="1" applyFont="1" applyFill="1" applyBorder="1" applyAlignment="1">
      <alignment horizontal="center"/>
    </xf>
    <xf numFmtId="164" fontId="12" fillId="3" borderId="36" xfId="0" applyNumberFormat="1" applyFont="1" applyFill="1" applyBorder="1" applyAlignment="1">
      <alignment horizontal="right"/>
    </xf>
    <xf numFmtId="164" fontId="12" fillId="3" borderId="37" xfId="0" applyNumberFormat="1" applyFont="1" applyFill="1" applyBorder="1" applyAlignment="1">
      <alignment horizontal="right"/>
    </xf>
    <xf numFmtId="49" fontId="13" fillId="3" borderId="30" xfId="0" applyNumberFormat="1" applyFont="1" applyFill="1" applyBorder="1" applyAlignment="1">
      <alignment horizontal="center"/>
    </xf>
    <xf numFmtId="49" fontId="13" fillId="3" borderId="36" xfId="0" applyNumberFormat="1" applyFont="1" applyFill="1" applyBorder="1" applyAlignment="1">
      <alignment horizontal="center"/>
    </xf>
    <xf numFmtId="49" fontId="10" fillId="3" borderId="16" xfId="0" applyNumberFormat="1" applyFont="1" applyFill="1" applyBorder="1" applyAlignment="1">
      <alignment horizontal="left" wrapText="1"/>
    </xf>
    <xf numFmtId="49" fontId="9" fillId="3" borderId="16" xfId="0" applyNumberFormat="1" applyFont="1" applyFill="1" applyBorder="1" applyAlignment="1">
      <alignment horizontal="left" wrapText="1"/>
    </xf>
    <xf numFmtId="49" fontId="13" fillId="3" borderId="30" xfId="0" applyNumberFormat="1" applyFont="1" applyFill="1" applyBorder="1" applyAlignment="1">
      <alignment horizontal="left" wrapText="1"/>
    </xf>
    <xf numFmtId="49" fontId="13" fillId="3" borderId="33" xfId="0" applyNumberFormat="1" applyFont="1" applyFill="1" applyBorder="1" applyAlignment="1">
      <alignment horizontal="left" wrapText="1"/>
    </xf>
    <xf numFmtId="49" fontId="13" fillId="3" borderId="36" xfId="0" applyNumberFormat="1" applyFont="1" applyFill="1" applyBorder="1" applyAlignment="1">
      <alignment horizontal="left" wrapText="1"/>
    </xf>
    <xf numFmtId="49" fontId="13" fillId="3" borderId="16" xfId="0" applyNumberFormat="1" applyFont="1" applyFill="1" applyBorder="1" applyAlignment="1">
      <alignment horizontal="left" wrapText="1"/>
    </xf>
    <xf numFmtId="165" fontId="9" fillId="3" borderId="16" xfId="0" applyNumberFormat="1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49" fontId="8" fillId="3" borderId="3" xfId="1" applyNumberFormat="1" applyFont="1" applyFill="1" applyBorder="1" applyAlignment="1" applyProtection="1">
      <alignment horizontal="center" vertical="center" wrapText="1"/>
    </xf>
    <xf numFmtId="49" fontId="8" fillId="3" borderId="0" xfId="1" applyNumberFormat="1" applyFont="1" applyFill="1" applyBorder="1" applyAlignment="1" applyProtection="1">
      <alignment horizontal="center" vertical="center" wrapText="1"/>
    </xf>
    <xf numFmtId="49" fontId="10" fillId="3" borderId="30" xfId="0" applyNumberFormat="1" applyFont="1" applyFill="1" applyBorder="1" applyAlignment="1">
      <alignment horizontal="left" wrapText="1"/>
    </xf>
    <xf numFmtId="49" fontId="10" fillId="3" borderId="30" xfId="0" applyNumberFormat="1" applyFont="1" applyFill="1" applyBorder="1" applyAlignment="1">
      <alignment horizontal="center"/>
    </xf>
    <xf numFmtId="164" fontId="10" fillId="3" borderId="30" xfId="0" applyNumberFormat="1" applyFont="1" applyFill="1" applyBorder="1" applyAlignment="1">
      <alignment horizontal="right"/>
    </xf>
    <xf numFmtId="49" fontId="14" fillId="3" borderId="4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49" fontId="10" fillId="3" borderId="38" xfId="0" applyNumberFormat="1" applyFont="1" applyFill="1" applyBorder="1" applyAlignment="1">
      <alignment horizontal="left" wrapText="1"/>
    </xf>
    <xf numFmtId="49" fontId="10" fillId="3" borderId="39" xfId="0" applyNumberFormat="1" applyFont="1" applyFill="1" applyBorder="1" applyAlignment="1">
      <alignment horizontal="center"/>
    </xf>
    <xf numFmtId="49" fontId="12" fillId="3" borderId="39" xfId="0" applyNumberFormat="1" applyFont="1" applyFill="1" applyBorder="1" applyAlignment="1">
      <alignment horizontal="center"/>
    </xf>
    <xf numFmtId="164" fontId="11" fillId="3" borderId="39" xfId="0" applyNumberFormat="1" applyFont="1" applyFill="1" applyBorder="1" applyAlignment="1">
      <alignment horizontal="right"/>
    </xf>
    <xf numFmtId="164" fontId="11" fillId="3" borderId="40" xfId="0" applyNumberFormat="1" applyFont="1" applyFill="1" applyBorder="1" applyAlignment="1">
      <alignment horizontal="right"/>
    </xf>
    <xf numFmtId="164" fontId="10" fillId="3" borderId="39" xfId="0" applyNumberFormat="1" applyFont="1" applyFill="1" applyBorder="1" applyAlignment="1">
      <alignment horizontal="right"/>
    </xf>
    <xf numFmtId="164" fontId="10" fillId="3" borderId="40" xfId="0" applyNumberFormat="1" applyFont="1" applyFill="1" applyBorder="1" applyAlignment="1">
      <alignment horizontal="right"/>
    </xf>
    <xf numFmtId="49" fontId="9" fillId="3" borderId="38" xfId="0" applyNumberFormat="1" applyFont="1" applyFill="1" applyBorder="1" applyAlignment="1">
      <alignment horizontal="left" wrapText="1"/>
    </xf>
    <xf numFmtId="49" fontId="14" fillId="3" borderId="39" xfId="0" applyNumberFormat="1" applyFont="1" applyFill="1" applyBorder="1" applyAlignment="1">
      <alignment horizontal="center"/>
    </xf>
    <xf numFmtId="49" fontId="9" fillId="3" borderId="39" xfId="0" applyNumberFormat="1" applyFont="1" applyFill="1" applyBorder="1" applyAlignment="1">
      <alignment horizontal="center"/>
    </xf>
    <xf numFmtId="49" fontId="11" fillId="3" borderId="39" xfId="0" applyNumberFormat="1" applyFont="1" applyFill="1" applyBorder="1" applyAlignment="1">
      <alignment horizontal="center"/>
    </xf>
    <xf numFmtId="49" fontId="13" fillId="3" borderId="41" xfId="0" applyNumberFormat="1" applyFont="1" applyFill="1" applyBorder="1" applyAlignment="1">
      <alignment horizontal="left" wrapText="1"/>
    </xf>
    <xf numFmtId="49" fontId="12" fillId="3" borderId="42" xfId="0" applyNumberFormat="1" applyFont="1" applyFill="1" applyBorder="1" applyAlignment="1">
      <alignment horizontal="center"/>
    </xf>
    <xf numFmtId="164" fontId="12" fillId="3" borderId="42" xfId="0" applyNumberFormat="1" applyFont="1" applyFill="1" applyBorder="1" applyAlignment="1">
      <alignment horizontal="right"/>
    </xf>
    <xf numFmtId="164" fontId="12" fillId="3" borderId="43" xfId="0" applyNumberFormat="1" applyFont="1" applyFill="1" applyBorder="1" applyAlignment="1">
      <alignment horizontal="right"/>
    </xf>
    <xf numFmtId="49" fontId="12" fillId="3" borderId="35" xfId="0" applyNumberFormat="1" applyFont="1" applyFill="1" applyBorder="1" applyAlignment="1">
      <alignment horizontal="left" wrapText="1"/>
    </xf>
    <xf numFmtId="0" fontId="10" fillId="3" borderId="38" xfId="0" applyFont="1" applyFill="1" applyBorder="1" applyAlignment="1">
      <alignment horizontal="left" wrapText="1"/>
    </xf>
    <xf numFmtId="0" fontId="10" fillId="3" borderId="39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left" wrapText="1"/>
    </xf>
    <xf numFmtId="49" fontId="23" fillId="3" borderId="38" xfId="0" applyNumberFormat="1" applyFont="1" applyFill="1" applyBorder="1" applyAlignment="1">
      <alignment horizontal="left" wrapText="1"/>
    </xf>
    <xf numFmtId="49" fontId="23" fillId="3" borderId="39" xfId="0" applyNumberFormat="1" applyFont="1" applyFill="1" applyBorder="1" applyAlignment="1">
      <alignment horizontal="center" wrapText="1"/>
    </xf>
    <xf numFmtId="2" fontId="9" fillId="3" borderId="38" xfId="0" applyNumberFormat="1" applyFont="1" applyFill="1" applyBorder="1" applyAlignment="1">
      <alignment horizontal="left" wrapText="1"/>
    </xf>
    <xf numFmtId="49" fontId="25" fillId="3" borderId="35" xfId="0" applyNumberFormat="1" applyFont="1" applyFill="1" applyBorder="1" applyAlignment="1">
      <alignment horizontal="left" wrapText="1"/>
    </xf>
    <xf numFmtId="49" fontId="25" fillId="3" borderId="36" xfId="0" applyNumberFormat="1" applyFont="1" applyFill="1" applyBorder="1" applyAlignment="1">
      <alignment horizontal="center" wrapText="1"/>
    </xf>
    <xf numFmtId="0" fontId="13" fillId="3" borderId="36" xfId="0" applyFont="1" applyFill="1" applyBorder="1" applyAlignment="1">
      <alignment horizontal="center"/>
    </xf>
    <xf numFmtId="0" fontId="12" fillId="3" borderId="36" xfId="0" applyFont="1" applyFill="1" applyBorder="1" applyAlignment="1">
      <alignment horizontal="center"/>
    </xf>
    <xf numFmtId="49" fontId="13" fillId="3" borderId="44" xfId="0" applyNumberFormat="1" applyFont="1" applyFill="1" applyBorder="1" applyAlignment="1">
      <alignment horizontal="left" wrapText="1"/>
    </xf>
    <xf numFmtId="49" fontId="12" fillId="3" borderId="45" xfId="0" applyNumberFormat="1" applyFont="1" applyFill="1" applyBorder="1" applyAlignment="1">
      <alignment horizontal="center"/>
    </xf>
    <xf numFmtId="164" fontId="12" fillId="3" borderId="45" xfId="0" applyNumberFormat="1" applyFont="1" applyFill="1" applyBorder="1" applyAlignment="1">
      <alignment horizontal="right"/>
    </xf>
    <xf numFmtId="164" fontId="12" fillId="3" borderId="46" xfId="0" applyNumberFormat="1" applyFont="1" applyFill="1" applyBorder="1" applyAlignment="1">
      <alignment horizontal="right"/>
    </xf>
    <xf numFmtId="164" fontId="12" fillId="2" borderId="45" xfId="0" applyNumberFormat="1" applyFont="1" applyFill="1" applyBorder="1" applyAlignment="1">
      <alignment horizontal="right"/>
    </xf>
    <xf numFmtId="0" fontId="15" fillId="3" borderId="47" xfId="0" applyFont="1" applyFill="1" applyBorder="1"/>
    <xf numFmtId="4" fontId="13" fillId="3" borderId="47" xfId="0" applyNumberFormat="1" applyFont="1" applyFill="1" applyBorder="1"/>
    <xf numFmtId="4" fontId="13" fillId="4" borderId="47" xfId="0" applyNumberFormat="1" applyFont="1" applyFill="1" applyBorder="1"/>
    <xf numFmtId="164" fontId="12" fillId="5" borderId="36" xfId="0" applyNumberFormat="1" applyFont="1" applyFill="1" applyBorder="1" applyAlignment="1">
      <alignment horizontal="right"/>
    </xf>
    <xf numFmtId="4" fontId="14" fillId="3" borderId="47" xfId="0" applyNumberFormat="1" applyFont="1" applyFill="1" applyBorder="1"/>
    <xf numFmtId="164" fontId="12" fillId="6" borderId="30" xfId="0" applyNumberFormat="1" applyFont="1" applyFill="1" applyBorder="1" applyAlignment="1">
      <alignment horizontal="right"/>
    </xf>
    <xf numFmtId="164" fontId="12" fillId="6" borderId="33" xfId="0" applyNumberFormat="1" applyFont="1" applyFill="1" applyBorder="1" applyAlignment="1">
      <alignment horizontal="right"/>
    </xf>
    <xf numFmtId="49" fontId="2" fillId="3" borderId="0" xfId="1" applyNumberFormat="1" applyFont="1" applyFill="1" applyBorder="1" applyAlignment="1" applyProtection="1">
      <alignment horizontal="right" vertical="center" wrapText="1"/>
    </xf>
    <xf numFmtId="49" fontId="18" fillId="3" borderId="0" xfId="1" applyNumberFormat="1" applyFont="1" applyFill="1" applyBorder="1" applyAlignment="1" applyProtection="1">
      <alignment horizontal="right" vertical="center" wrapText="1"/>
    </xf>
    <xf numFmtId="49" fontId="7" fillId="3" borderId="13" xfId="1" applyNumberFormat="1" applyFont="1" applyFill="1" applyBorder="1" applyAlignment="1" applyProtection="1">
      <alignment horizontal="center" vertical="center" wrapText="1"/>
    </xf>
    <xf numFmtId="49" fontId="7" fillId="3" borderId="14" xfId="1" applyNumberFormat="1" applyFont="1" applyFill="1" applyBorder="1" applyAlignment="1" applyProtection="1">
      <alignment horizontal="center" vertical="center" wrapText="1"/>
    </xf>
    <xf numFmtId="49" fontId="8" fillId="3" borderId="6" xfId="1" applyNumberFormat="1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0;&#1044;&#1046;&#1045;&#1058;/&#1041;&#1102;&#1076;&#1078;&#1077;&#1090;%202024-2026/&#1044;&#1083;&#1103;%20&#1043;&#1072;&#1083;&#1080;&#1085;&#1099;%20&#1057;&#1090;&#1077;&#1087;&#1072;&#1085;&#1086;&#1074;&#1085;&#1099;%20&#1044;&#1086;&#1093;&#1086;&#1076;&#1099;%20&#1056;&#1072;&#1089;&#1093;&#1086;&#1076;&#1099;(&#1074;&#1077;&#1076;&#1086;&#1084;&#1089;&#1090;&#1074;&#1077;&#1085;&#1085;&#1072;&#1103;)%20&#1055;&#1086;&#1103;&#1089;&#1085;&#1080;&#1090;&#1077;&#1083;&#1100;&#1085;&#1072;&#1103;%20&#1085;&#1072;%202024-2026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ы"/>
      <sheetName val="Расходы"/>
      <sheetName val="Пояснительная"/>
      <sheetName val="Лист1"/>
      <sheetName val="Ведом расх"/>
      <sheetName val="Расходы МП и непр"/>
      <sheetName val="Приложение 4"/>
      <sheetName val="Приложение доходы"/>
    </sheetNames>
    <sheetDataSet>
      <sheetData sheetId="0"/>
      <sheetData sheetId="1">
        <row r="318">
          <cell r="L318">
            <v>0</v>
          </cell>
        </row>
      </sheetData>
      <sheetData sheetId="2">
        <row r="46">
          <cell r="D46">
            <v>122585.97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9"/>
  <sheetViews>
    <sheetView showGridLines="0" tabSelected="1" view="pageBreakPreview" topLeftCell="D16" zoomScale="75" zoomScaleNormal="50" zoomScaleSheetLayoutView="75" workbookViewId="0">
      <selection activeCell="N13" sqref="N13"/>
    </sheetView>
  </sheetViews>
  <sheetFormatPr defaultColWidth="9.140625" defaultRowHeight="12.75"/>
  <cols>
    <col min="1" max="2" width="8.28515625" style="2" customWidth="1"/>
    <col min="3" max="3" width="110.140625" style="6" customWidth="1"/>
    <col min="4" max="5" width="9.85546875" style="2" customWidth="1"/>
    <col min="6" max="6" width="10.7109375" style="2" customWidth="1"/>
    <col min="7" max="7" width="21" style="2" customWidth="1"/>
    <col min="8" max="8" width="13.28515625" style="2" customWidth="1"/>
    <col min="9" max="9" width="22.42578125" style="2" customWidth="1"/>
    <col min="10" max="10" width="21" style="2" customWidth="1"/>
    <col min="11" max="11" width="25.7109375" style="2" customWidth="1"/>
    <col min="12" max="16384" width="9.140625" style="2"/>
  </cols>
  <sheetData>
    <row r="1" spans="1:11" ht="20.25">
      <c r="C1" s="132" t="s">
        <v>0</v>
      </c>
      <c r="D1" s="132"/>
      <c r="E1" s="132"/>
      <c r="F1" s="132"/>
      <c r="G1" s="132"/>
      <c r="H1" s="132"/>
      <c r="I1" s="132"/>
      <c r="J1" s="132"/>
      <c r="K1" s="132"/>
    </row>
    <row r="2" spans="1:11" ht="20.25">
      <c r="C2" s="131" t="s">
        <v>1</v>
      </c>
      <c r="D2" s="131"/>
      <c r="E2" s="131"/>
      <c r="F2" s="131"/>
      <c r="G2" s="131"/>
      <c r="H2" s="131"/>
      <c r="I2" s="131"/>
      <c r="J2" s="131"/>
      <c r="K2" s="131"/>
    </row>
    <row r="3" spans="1:11" ht="20.25">
      <c r="C3" s="131" t="s">
        <v>252</v>
      </c>
      <c r="D3" s="131"/>
      <c r="E3" s="131"/>
      <c r="F3" s="131"/>
      <c r="G3" s="131"/>
      <c r="H3" s="131"/>
      <c r="I3" s="131"/>
      <c r="J3" s="131"/>
      <c r="K3" s="131"/>
    </row>
    <row r="4" spans="1:11" ht="20.25">
      <c r="C4" s="131" t="s">
        <v>2</v>
      </c>
      <c r="D4" s="131"/>
      <c r="E4" s="131"/>
      <c r="F4" s="131"/>
      <c r="G4" s="131"/>
      <c r="H4" s="131"/>
      <c r="I4" s="131"/>
      <c r="J4" s="131"/>
      <c r="K4" s="131"/>
    </row>
    <row r="5" spans="1:11" ht="20.25">
      <c r="C5" s="1"/>
      <c r="D5" s="1"/>
      <c r="E5" s="1"/>
      <c r="F5" s="1"/>
      <c r="G5" s="131" t="s">
        <v>3</v>
      </c>
      <c r="H5" s="131"/>
      <c r="I5" s="131"/>
      <c r="J5" s="131"/>
      <c r="K5" s="131"/>
    </row>
    <row r="6" spans="1:11" ht="20.25">
      <c r="C6" s="131" t="s">
        <v>294</v>
      </c>
      <c r="D6" s="131"/>
      <c r="E6" s="131"/>
      <c r="F6" s="131"/>
      <c r="G6" s="131"/>
      <c r="H6" s="131"/>
      <c r="I6" s="131"/>
      <c r="J6" s="131"/>
      <c r="K6" s="131"/>
    </row>
    <row r="7" spans="1:11" ht="20.25">
      <c r="C7" s="2"/>
      <c r="G7" s="140" t="s">
        <v>4</v>
      </c>
      <c r="H7" s="140"/>
      <c r="I7" s="140"/>
      <c r="J7" s="140"/>
      <c r="K7" s="140"/>
    </row>
    <row r="8" spans="1:11" ht="20.25">
      <c r="C8" s="2"/>
      <c r="G8" s="3"/>
      <c r="H8" s="143" t="s">
        <v>293</v>
      </c>
      <c r="I8" s="143"/>
      <c r="J8" s="143"/>
      <c r="K8" s="143"/>
    </row>
    <row r="9" spans="1:11" ht="20.25">
      <c r="C9" s="2"/>
      <c r="G9" s="3"/>
      <c r="H9" s="143" t="s">
        <v>312</v>
      </c>
      <c r="I9" s="143"/>
      <c r="J9" s="143"/>
      <c r="K9" s="143"/>
    </row>
    <row r="10" spans="1:11" ht="20.25">
      <c r="C10" s="2"/>
      <c r="G10" s="3"/>
      <c r="H10" s="3"/>
      <c r="I10" s="3"/>
      <c r="J10" s="3"/>
      <c r="K10" s="3"/>
    </row>
    <row r="11" spans="1:11" ht="25.5" customHeight="1">
      <c r="A11" s="141" t="s">
        <v>227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</row>
    <row r="12" spans="1:11" ht="27.75" customHeight="1">
      <c r="A12" s="141" t="s">
        <v>228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</row>
    <row r="13" spans="1:11" ht="33.75" customHeight="1">
      <c r="C13" s="142" t="s">
        <v>253</v>
      </c>
      <c r="D13" s="142"/>
      <c r="E13" s="142"/>
      <c r="F13" s="142"/>
      <c r="G13" s="142"/>
      <c r="H13" s="142"/>
      <c r="I13" s="142"/>
      <c r="J13" s="4"/>
      <c r="K13" s="5"/>
    </row>
    <row r="14" spans="1:11" ht="39" customHeight="1" thickBot="1"/>
    <row r="15" spans="1:11" ht="53.65" customHeight="1" thickTop="1">
      <c r="A15" s="138" t="s">
        <v>5</v>
      </c>
      <c r="B15" s="139"/>
      <c r="C15" s="7" t="s">
        <v>6</v>
      </c>
      <c r="D15" s="8" t="s">
        <v>7</v>
      </c>
      <c r="E15" s="8" t="s">
        <v>8</v>
      </c>
      <c r="F15" s="8" t="s">
        <v>9</v>
      </c>
      <c r="G15" s="8" t="s">
        <v>10</v>
      </c>
      <c r="H15" s="8" t="s">
        <v>11</v>
      </c>
      <c r="I15" s="9" t="s">
        <v>212</v>
      </c>
      <c r="J15" s="9" t="s">
        <v>266</v>
      </c>
      <c r="K15" s="9" t="s">
        <v>267</v>
      </c>
    </row>
    <row r="16" spans="1:11" ht="21.4" customHeight="1" thickBot="1">
      <c r="A16" s="133">
        <v>1</v>
      </c>
      <c r="B16" s="134"/>
      <c r="C16" s="10">
        <v>2</v>
      </c>
      <c r="D16" s="10" t="s">
        <v>12</v>
      </c>
      <c r="E16" s="10" t="s">
        <v>13</v>
      </c>
      <c r="F16" s="10" t="s">
        <v>14</v>
      </c>
      <c r="G16" s="10" t="s">
        <v>15</v>
      </c>
      <c r="H16" s="10" t="s">
        <v>16</v>
      </c>
      <c r="I16" s="10" t="s">
        <v>17</v>
      </c>
      <c r="J16" s="10" t="s">
        <v>18</v>
      </c>
      <c r="K16" s="10" t="s">
        <v>19</v>
      </c>
    </row>
    <row r="17" spans="1:11" ht="60.95" customHeight="1" thickBot="1">
      <c r="A17" s="80" t="s">
        <v>20</v>
      </c>
      <c r="B17" s="80"/>
      <c r="C17" s="11" t="s">
        <v>254</v>
      </c>
      <c r="D17" s="12" t="s">
        <v>21</v>
      </c>
      <c r="E17" s="12"/>
      <c r="F17" s="12"/>
      <c r="G17" s="12"/>
      <c r="H17" s="12"/>
      <c r="I17" s="13">
        <f>I18+I73++I80+I106+I135+I203+I222+I234+I196</f>
        <v>110011.5</v>
      </c>
      <c r="J17" s="13">
        <f>J18+J73++J80+J106+J135+J203+J222+J234+J196</f>
        <v>78270.999999999985</v>
      </c>
      <c r="K17" s="13">
        <f>K18+K73++K80+K106+K135+K203+K222+K234+K196</f>
        <v>47058.1</v>
      </c>
    </row>
    <row r="18" spans="1:11" ht="18.75">
      <c r="A18" s="135"/>
      <c r="B18" s="81"/>
      <c r="C18" s="14" t="s">
        <v>22</v>
      </c>
      <c r="D18" s="15" t="s">
        <v>21</v>
      </c>
      <c r="E18" s="15" t="s">
        <v>23</v>
      </c>
      <c r="F18" s="15"/>
      <c r="G18" s="15" t="s">
        <v>24</v>
      </c>
      <c r="H18" s="15" t="s">
        <v>24</v>
      </c>
      <c r="I18" s="16">
        <f>I19+I43+I48+I53</f>
        <v>25792.700000000004</v>
      </c>
      <c r="J18" s="16">
        <f>J19+J43+J48+J53</f>
        <v>17979.8</v>
      </c>
      <c r="K18" s="17">
        <f>K19+K43+K48+K53</f>
        <v>18136.3</v>
      </c>
    </row>
    <row r="19" spans="1:11" ht="56.25">
      <c r="A19" s="135"/>
      <c r="B19" s="81"/>
      <c r="C19" s="72" t="s">
        <v>292</v>
      </c>
      <c r="D19" s="19" t="s">
        <v>21</v>
      </c>
      <c r="E19" s="19" t="s">
        <v>23</v>
      </c>
      <c r="F19" s="19" t="s">
        <v>25</v>
      </c>
      <c r="G19" s="19"/>
      <c r="H19" s="19"/>
      <c r="I19" s="20">
        <f>I20+I37</f>
        <v>17603.900000000001</v>
      </c>
      <c r="J19" s="20">
        <f>J20+J37</f>
        <v>17274.8</v>
      </c>
      <c r="K19" s="20">
        <f>K20+K37</f>
        <v>17427.3</v>
      </c>
    </row>
    <row r="20" spans="1:11" ht="18.75">
      <c r="A20" s="135"/>
      <c r="B20" s="81"/>
      <c r="C20" s="73" t="s">
        <v>26</v>
      </c>
      <c r="D20" s="19" t="s">
        <v>21</v>
      </c>
      <c r="E20" s="19" t="s">
        <v>23</v>
      </c>
      <c r="F20" s="19" t="s">
        <v>25</v>
      </c>
      <c r="G20" s="19" t="s">
        <v>27</v>
      </c>
      <c r="H20" s="19" t="s">
        <v>24</v>
      </c>
      <c r="I20" s="20">
        <f>I21+I29+I33</f>
        <v>17423.400000000001</v>
      </c>
      <c r="J20" s="20">
        <f>J21+J29+J33</f>
        <v>17274.8</v>
      </c>
      <c r="K20" s="20">
        <f>K21+K29+K33</f>
        <v>17427.3</v>
      </c>
    </row>
    <row r="21" spans="1:11" ht="37.5">
      <c r="A21" s="135"/>
      <c r="B21" s="81"/>
      <c r="C21" s="73" t="s">
        <v>28</v>
      </c>
      <c r="D21" s="19" t="s">
        <v>21</v>
      </c>
      <c r="E21" s="19" t="s">
        <v>23</v>
      </c>
      <c r="F21" s="19" t="s">
        <v>25</v>
      </c>
      <c r="G21" s="19" t="s">
        <v>248</v>
      </c>
      <c r="H21" s="19"/>
      <c r="I21" s="20">
        <f>I22</f>
        <v>17419.900000000001</v>
      </c>
      <c r="J21" s="20">
        <f t="shared" ref="J21:K21" si="0">J23</f>
        <v>14933.3</v>
      </c>
      <c r="K21" s="20">
        <f t="shared" si="0"/>
        <v>15085.8</v>
      </c>
    </row>
    <row r="22" spans="1:11" ht="18.75">
      <c r="A22" s="135"/>
      <c r="B22" s="81"/>
      <c r="C22" s="73" t="s">
        <v>47</v>
      </c>
      <c r="D22" s="19" t="s">
        <v>21</v>
      </c>
      <c r="E22" s="19" t="s">
        <v>23</v>
      </c>
      <c r="F22" s="19" t="s">
        <v>25</v>
      </c>
      <c r="G22" s="19" t="s">
        <v>29</v>
      </c>
      <c r="H22" s="19"/>
      <c r="I22" s="20">
        <f>I23+I27</f>
        <v>17419.900000000001</v>
      </c>
      <c r="J22" s="20">
        <f t="shared" ref="J22:K22" si="1">J23</f>
        <v>14933.3</v>
      </c>
      <c r="K22" s="20">
        <f t="shared" si="1"/>
        <v>15085.8</v>
      </c>
    </row>
    <row r="23" spans="1:11" ht="18.75">
      <c r="A23" s="135"/>
      <c r="B23" s="81"/>
      <c r="C23" s="72" t="s">
        <v>30</v>
      </c>
      <c r="D23" s="19" t="s">
        <v>21</v>
      </c>
      <c r="E23" s="19" t="s">
        <v>23</v>
      </c>
      <c r="F23" s="19" t="s">
        <v>25</v>
      </c>
      <c r="G23" s="19" t="s">
        <v>31</v>
      </c>
      <c r="H23" s="19"/>
      <c r="I23" s="20">
        <f>I24+I25+I26</f>
        <v>17338.2</v>
      </c>
      <c r="J23" s="20">
        <f t="shared" ref="J23:K23" si="2">J24+J25+J26</f>
        <v>14933.3</v>
      </c>
      <c r="K23" s="20">
        <f t="shared" si="2"/>
        <v>15085.8</v>
      </c>
    </row>
    <row r="24" spans="1:11" ht="63.75" customHeight="1">
      <c r="A24" s="135"/>
      <c r="B24" s="81"/>
      <c r="C24" s="74" t="s">
        <v>32</v>
      </c>
      <c r="D24" s="59" t="s">
        <v>21</v>
      </c>
      <c r="E24" s="59" t="s">
        <v>23</v>
      </c>
      <c r="F24" s="59" t="s">
        <v>25</v>
      </c>
      <c r="G24" s="59" t="s">
        <v>31</v>
      </c>
      <c r="H24" s="59" t="s">
        <v>33</v>
      </c>
      <c r="I24" s="60">
        <f>12458.8+74.5-697.8+1574.1-74.5+1319.5</f>
        <v>14654.6</v>
      </c>
      <c r="J24" s="60">
        <v>13030.8</v>
      </c>
      <c r="K24" s="60">
        <v>13031</v>
      </c>
    </row>
    <row r="25" spans="1:11" ht="36">
      <c r="A25" s="135"/>
      <c r="B25" s="81"/>
      <c r="C25" s="75" t="s">
        <v>34</v>
      </c>
      <c r="D25" s="63" t="s">
        <v>21</v>
      </c>
      <c r="E25" s="63" t="s">
        <v>23</v>
      </c>
      <c r="F25" s="63" t="s">
        <v>25</v>
      </c>
      <c r="G25" s="63" t="s">
        <v>31</v>
      </c>
      <c r="H25" s="63" t="s">
        <v>35</v>
      </c>
      <c r="I25" s="130">
        <f>2989.5+0.1-175-140.8</f>
        <v>2673.7999999999997</v>
      </c>
      <c r="J25" s="64">
        <v>1884.5</v>
      </c>
      <c r="K25" s="64">
        <v>2036.8</v>
      </c>
    </row>
    <row r="26" spans="1:11" ht="29.25" customHeight="1">
      <c r="A26" s="135"/>
      <c r="B26" s="81"/>
      <c r="C26" s="76" t="s">
        <v>36</v>
      </c>
      <c r="D26" s="67" t="s">
        <v>21</v>
      </c>
      <c r="E26" s="67" t="s">
        <v>23</v>
      </c>
      <c r="F26" s="67" t="s">
        <v>25</v>
      </c>
      <c r="G26" s="67" t="s">
        <v>31</v>
      </c>
      <c r="H26" s="67" t="s">
        <v>37</v>
      </c>
      <c r="I26" s="68">
        <f>18-8.2</f>
        <v>9.8000000000000007</v>
      </c>
      <c r="J26" s="68">
        <v>18</v>
      </c>
      <c r="K26" s="68">
        <v>18</v>
      </c>
    </row>
    <row r="27" spans="1:11" ht="48" customHeight="1">
      <c r="A27" s="135"/>
      <c r="B27" s="81"/>
      <c r="C27" s="82" t="s">
        <v>308</v>
      </c>
      <c r="D27" s="83" t="s">
        <v>21</v>
      </c>
      <c r="E27" s="83" t="s">
        <v>23</v>
      </c>
      <c r="F27" s="83" t="s">
        <v>25</v>
      </c>
      <c r="G27" s="83" t="s">
        <v>309</v>
      </c>
      <c r="H27" s="83"/>
      <c r="I27" s="84">
        <f>I28</f>
        <v>81.7</v>
      </c>
      <c r="J27" s="84">
        <f t="shared" ref="J27:K27" si="3">J28</f>
        <v>0</v>
      </c>
      <c r="K27" s="84">
        <f t="shared" si="3"/>
        <v>0</v>
      </c>
    </row>
    <row r="28" spans="1:11" ht="78" customHeight="1">
      <c r="A28" s="135"/>
      <c r="B28" s="81"/>
      <c r="C28" s="75" t="s">
        <v>32</v>
      </c>
      <c r="D28" s="63" t="s">
        <v>21</v>
      </c>
      <c r="E28" s="63" t="s">
        <v>23</v>
      </c>
      <c r="F28" s="63" t="s">
        <v>25</v>
      </c>
      <c r="G28" s="63" t="s">
        <v>309</v>
      </c>
      <c r="H28" s="63" t="s">
        <v>33</v>
      </c>
      <c r="I28" s="64">
        <v>81.7</v>
      </c>
      <c r="J28" s="64">
        <v>0</v>
      </c>
      <c r="K28" s="64">
        <v>0</v>
      </c>
    </row>
    <row r="29" spans="1:11" ht="18.75">
      <c r="A29" s="135"/>
      <c r="B29" s="81"/>
      <c r="C29" s="72" t="s">
        <v>38</v>
      </c>
      <c r="D29" s="19" t="s">
        <v>21</v>
      </c>
      <c r="E29" s="19" t="s">
        <v>23</v>
      </c>
      <c r="F29" s="19" t="s">
        <v>25</v>
      </c>
      <c r="G29" s="19" t="s">
        <v>249</v>
      </c>
      <c r="H29" s="19"/>
      <c r="I29" s="20">
        <f>I31</f>
        <v>0</v>
      </c>
      <c r="J29" s="20">
        <f>J31</f>
        <v>2338</v>
      </c>
      <c r="K29" s="20">
        <f>K31</f>
        <v>2338</v>
      </c>
    </row>
    <row r="30" spans="1:11" ht="18.75">
      <c r="A30" s="135"/>
      <c r="B30" s="81"/>
      <c r="C30" s="73" t="s">
        <v>47</v>
      </c>
      <c r="D30" s="19" t="s">
        <v>21</v>
      </c>
      <c r="E30" s="19" t="s">
        <v>23</v>
      </c>
      <c r="F30" s="19" t="s">
        <v>25</v>
      </c>
      <c r="G30" s="19" t="s">
        <v>39</v>
      </c>
      <c r="H30" s="19"/>
      <c r="I30" s="20">
        <f>I31</f>
        <v>0</v>
      </c>
      <c r="J30" s="20">
        <f t="shared" ref="J30" si="4">J31</f>
        <v>2338</v>
      </c>
      <c r="K30" s="20">
        <f t="shared" ref="K30" si="5">K31</f>
        <v>2338</v>
      </c>
    </row>
    <row r="31" spans="1:11" ht="18.75">
      <c r="A31" s="135"/>
      <c r="B31" s="81"/>
      <c r="C31" s="72" t="s">
        <v>30</v>
      </c>
      <c r="D31" s="19" t="s">
        <v>21</v>
      </c>
      <c r="E31" s="19" t="s">
        <v>23</v>
      </c>
      <c r="F31" s="19" t="s">
        <v>25</v>
      </c>
      <c r="G31" s="19" t="s">
        <v>40</v>
      </c>
      <c r="H31" s="19"/>
      <c r="I31" s="20">
        <f t="shared" ref="I31:J31" si="6">I32</f>
        <v>0</v>
      </c>
      <c r="J31" s="20">
        <f t="shared" si="6"/>
        <v>2338</v>
      </c>
      <c r="K31" s="20">
        <f>K32</f>
        <v>2338</v>
      </c>
    </row>
    <row r="32" spans="1:11" ht="57" customHeight="1">
      <c r="A32" s="135"/>
      <c r="B32" s="81"/>
      <c r="C32" s="77" t="s">
        <v>32</v>
      </c>
      <c r="D32" s="24" t="s">
        <v>21</v>
      </c>
      <c r="E32" s="24" t="s">
        <v>23</v>
      </c>
      <c r="F32" s="24" t="s">
        <v>25</v>
      </c>
      <c r="G32" s="24" t="s">
        <v>40</v>
      </c>
      <c r="H32" s="24" t="s">
        <v>33</v>
      </c>
      <c r="I32" s="25">
        <f>940.3-940.3</f>
        <v>0</v>
      </c>
      <c r="J32" s="25">
        <v>2338</v>
      </c>
      <c r="K32" s="25">
        <v>2338</v>
      </c>
    </row>
    <row r="33" spans="1:11" ht="40.15" customHeight="1">
      <c r="A33" s="135"/>
      <c r="B33" s="81"/>
      <c r="C33" s="78" t="s">
        <v>41</v>
      </c>
      <c r="D33" s="27" t="s">
        <v>21</v>
      </c>
      <c r="E33" s="27" t="s">
        <v>23</v>
      </c>
      <c r="F33" s="28" t="s">
        <v>25</v>
      </c>
      <c r="G33" s="28" t="s">
        <v>250</v>
      </c>
      <c r="H33" s="29"/>
      <c r="I33" s="30">
        <f>I35</f>
        <v>3.5</v>
      </c>
      <c r="J33" s="30">
        <f>J35</f>
        <v>3.5</v>
      </c>
      <c r="K33" s="30">
        <f>K35</f>
        <v>3.5</v>
      </c>
    </row>
    <row r="34" spans="1:11" ht="27" customHeight="1">
      <c r="A34" s="135"/>
      <c r="B34" s="81"/>
      <c r="C34" s="73" t="s">
        <v>47</v>
      </c>
      <c r="D34" s="19" t="s">
        <v>21</v>
      </c>
      <c r="E34" s="19" t="s">
        <v>23</v>
      </c>
      <c r="F34" s="19" t="s">
        <v>25</v>
      </c>
      <c r="G34" s="19" t="s">
        <v>42</v>
      </c>
      <c r="H34" s="19"/>
      <c r="I34" s="20">
        <f>I35</f>
        <v>3.5</v>
      </c>
      <c r="J34" s="20">
        <f t="shared" ref="J34" si="7">J35</f>
        <v>3.5</v>
      </c>
      <c r="K34" s="20">
        <f t="shared" ref="K34" si="8">K35</f>
        <v>3.5</v>
      </c>
    </row>
    <row r="35" spans="1:11" ht="30" customHeight="1">
      <c r="A35" s="135"/>
      <c r="B35" s="81"/>
      <c r="C35" s="79" t="s">
        <v>43</v>
      </c>
      <c r="D35" s="27" t="s">
        <v>21</v>
      </c>
      <c r="E35" s="27" t="s">
        <v>23</v>
      </c>
      <c r="F35" s="28" t="s">
        <v>25</v>
      </c>
      <c r="G35" s="28" t="s">
        <v>44</v>
      </c>
      <c r="H35" s="29"/>
      <c r="I35" s="30">
        <f t="shared" ref="I35:J35" si="9">I36</f>
        <v>3.5</v>
      </c>
      <c r="J35" s="30">
        <f t="shared" si="9"/>
        <v>3.5</v>
      </c>
      <c r="K35" s="30">
        <f>K36</f>
        <v>3.5</v>
      </c>
    </row>
    <row r="36" spans="1:11" ht="36">
      <c r="A36" s="135"/>
      <c r="B36" s="81"/>
      <c r="C36" s="77" t="s">
        <v>34</v>
      </c>
      <c r="D36" s="29" t="s">
        <v>21</v>
      </c>
      <c r="E36" s="29" t="s">
        <v>23</v>
      </c>
      <c r="F36" s="29" t="s">
        <v>25</v>
      </c>
      <c r="G36" s="29" t="s">
        <v>44</v>
      </c>
      <c r="H36" s="29" t="s">
        <v>35</v>
      </c>
      <c r="I36" s="25">
        <v>3.5</v>
      </c>
      <c r="J36" s="25">
        <v>3.5</v>
      </c>
      <c r="K36" s="25">
        <v>3.5</v>
      </c>
    </row>
    <row r="37" spans="1:11" ht="27.6" customHeight="1">
      <c r="A37" s="135"/>
      <c r="B37" s="81"/>
      <c r="C37" s="73" t="s">
        <v>45</v>
      </c>
      <c r="D37" s="27" t="s">
        <v>21</v>
      </c>
      <c r="E37" s="27" t="s">
        <v>23</v>
      </c>
      <c r="F37" s="28" t="s">
        <v>25</v>
      </c>
      <c r="G37" s="28" t="s">
        <v>46</v>
      </c>
      <c r="H37" s="29"/>
      <c r="I37" s="20">
        <f t="shared" ref="I37:J37" si="10">I38</f>
        <v>180.5</v>
      </c>
      <c r="J37" s="20">
        <f t="shared" si="10"/>
        <v>0</v>
      </c>
      <c r="K37" s="20">
        <f>K38</f>
        <v>0</v>
      </c>
    </row>
    <row r="38" spans="1:11" ht="24.6" customHeight="1">
      <c r="A38" s="135"/>
      <c r="B38" s="81"/>
      <c r="C38" s="73" t="s">
        <v>47</v>
      </c>
      <c r="D38" s="27" t="s">
        <v>21</v>
      </c>
      <c r="E38" s="27" t="s">
        <v>23</v>
      </c>
      <c r="F38" s="28" t="s">
        <v>25</v>
      </c>
      <c r="G38" s="28" t="s">
        <v>48</v>
      </c>
      <c r="H38" s="29"/>
      <c r="I38" s="20">
        <f>I41+I39</f>
        <v>180.5</v>
      </c>
      <c r="J38" s="20">
        <f>J41</f>
        <v>0</v>
      </c>
      <c r="K38" s="20">
        <f>K41</f>
        <v>0</v>
      </c>
    </row>
    <row r="39" spans="1:11" ht="45.75" customHeight="1">
      <c r="A39" s="135"/>
      <c r="B39" s="81"/>
      <c r="C39" s="72" t="s">
        <v>229</v>
      </c>
      <c r="D39" s="19" t="s">
        <v>21</v>
      </c>
      <c r="E39" s="19" t="s">
        <v>23</v>
      </c>
      <c r="F39" s="19" t="s">
        <v>25</v>
      </c>
      <c r="G39" s="19" t="s">
        <v>230</v>
      </c>
      <c r="H39" s="19"/>
      <c r="I39" s="20">
        <f>I40</f>
        <v>0</v>
      </c>
      <c r="J39" s="20">
        <f>J40</f>
        <v>0</v>
      </c>
      <c r="K39" s="20">
        <f>K40</f>
        <v>0</v>
      </c>
    </row>
    <row r="40" spans="1:11" ht="24.6" customHeight="1">
      <c r="A40" s="135"/>
      <c r="B40" s="81"/>
      <c r="C40" s="31" t="s">
        <v>51</v>
      </c>
      <c r="D40" s="24" t="s">
        <v>21</v>
      </c>
      <c r="E40" s="24" t="s">
        <v>23</v>
      </c>
      <c r="F40" s="24" t="s">
        <v>25</v>
      </c>
      <c r="G40" s="24" t="s">
        <v>230</v>
      </c>
      <c r="H40" s="24" t="s">
        <v>52</v>
      </c>
      <c r="I40" s="25">
        <v>0</v>
      </c>
      <c r="J40" s="25">
        <v>0</v>
      </c>
      <c r="K40" s="25">
        <v>0</v>
      </c>
    </row>
    <row r="41" spans="1:11" ht="41.25" customHeight="1">
      <c r="A41" s="135"/>
      <c r="B41" s="81"/>
      <c r="C41" s="93" t="s">
        <v>53</v>
      </c>
      <c r="D41" s="94" t="s">
        <v>21</v>
      </c>
      <c r="E41" s="94" t="s">
        <v>23</v>
      </c>
      <c r="F41" s="94" t="s">
        <v>25</v>
      </c>
      <c r="G41" s="94" t="s">
        <v>54</v>
      </c>
      <c r="H41" s="94"/>
      <c r="I41" s="98">
        <f t="shared" ref="I41:J41" si="11">I42</f>
        <v>180.5</v>
      </c>
      <c r="J41" s="98">
        <f t="shared" si="11"/>
        <v>0</v>
      </c>
      <c r="K41" s="99">
        <f>K42</f>
        <v>0</v>
      </c>
    </row>
    <row r="42" spans="1:11" ht="22.15" customHeight="1">
      <c r="A42" s="135"/>
      <c r="B42" s="81"/>
      <c r="C42" s="66" t="s">
        <v>51</v>
      </c>
      <c r="D42" s="67" t="s">
        <v>21</v>
      </c>
      <c r="E42" s="67" t="s">
        <v>23</v>
      </c>
      <c r="F42" s="67" t="s">
        <v>25</v>
      </c>
      <c r="G42" s="67" t="s">
        <v>54</v>
      </c>
      <c r="H42" s="67" t="s">
        <v>52</v>
      </c>
      <c r="I42" s="68">
        <v>180.5</v>
      </c>
      <c r="J42" s="68">
        <v>0</v>
      </c>
      <c r="K42" s="69">
        <v>0</v>
      </c>
    </row>
    <row r="43" spans="1:11" ht="48" customHeight="1">
      <c r="A43" s="135"/>
      <c r="B43" s="81"/>
      <c r="C43" s="32" t="s">
        <v>55</v>
      </c>
      <c r="D43" s="19" t="s">
        <v>21</v>
      </c>
      <c r="E43" s="19" t="s">
        <v>23</v>
      </c>
      <c r="F43" s="19" t="s">
        <v>56</v>
      </c>
      <c r="G43" s="19"/>
      <c r="H43" s="19"/>
      <c r="I43" s="20">
        <f t="shared" ref="I43:J46" si="12">I44</f>
        <v>298.7</v>
      </c>
      <c r="J43" s="20">
        <f t="shared" si="12"/>
        <v>0</v>
      </c>
      <c r="K43" s="21">
        <f>K44</f>
        <v>0</v>
      </c>
    </row>
    <row r="44" spans="1:11" ht="22.7" customHeight="1">
      <c r="A44" s="135"/>
      <c r="B44" s="81"/>
      <c r="C44" s="22" t="s">
        <v>45</v>
      </c>
      <c r="D44" s="27" t="s">
        <v>21</v>
      </c>
      <c r="E44" s="27" t="s">
        <v>23</v>
      </c>
      <c r="F44" s="28" t="s">
        <v>56</v>
      </c>
      <c r="G44" s="28" t="s">
        <v>46</v>
      </c>
      <c r="H44" s="29"/>
      <c r="I44" s="20">
        <f t="shared" si="12"/>
        <v>298.7</v>
      </c>
      <c r="J44" s="20">
        <f t="shared" si="12"/>
        <v>0</v>
      </c>
      <c r="K44" s="21">
        <f>K45</f>
        <v>0</v>
      </c>
    </row>
    <row r="45" spans="1:11" ht="25.15" customHeight="1">
      <c r="A45" s="135"/>
      <c r="B45" s="81"/>
      <c r="C45" s="22" t="s">
        <v>47</v>
      </c>
      <c r="D45" s="27" t="s">
        <v>21</v>
      </c>
      <c r="E45" s="27" t="s">
        <v>23</v>
      </c>
      <c r="F45" s="28" t="s">
        <v>56</v>
      </c>
      <c r="G45" s="28" t="s">
        <v>48</v>
      </c>
      <c r="H45" s="29"/>
      <c r="I45" s="20">
        <f t="shared" si="12"/>
        <v>298.7</v>
      </c>
      <c r="J45" s="20">
        <f t="shared" si="12"/>
        <v>0</v>
      </c>
      <c r="K45" s="21">
        <f>K46</f>
        <v>0</v>
      </c>
    </row>
    <row r="46" spans="1:11" ht="42" customHeight="1">
      <c r="A46" s="135"/>
      <c r="B46" s="81"/>
      <c r="C46" s="100" t="s">
        <v>57</v>
      </c>
      <c r="D46" s="101" t="s">
        <v>21</v>
      </c>
      <c r="E46" s="102" t="s">
        <v>23</v>
      </c>
      <c r="F46" s="102" t="s">
        <v>56</v>
      </c>
      <c r="G46" s="102" t="s">
        <v>58</v>
      </c>
      <c r="H46" s="102"/>
      <c r="I46" s="98">
        <f t="shared" si="12"/>
        <v>298.7</v>
      </c>
      <c r="J46" s="98">
        <f t="shared" si="12"/>
        <v>0</v>
      </c>
      <c r="K46" s="99">
        <f>K47</f>
        <v>0</v>
      </c>
    </row>
    <row r="47" spans="1:11" ht="22.9" customHeight="1">
      <c r="A47" s="135"/>
      <c r="B47" s="81"/>
      <c r="C47" s="66" t="s">
        <v>51</v>
      </c>
      <c r="D47" s="67" t="s">
        <v>21</v>
      </c>
      <c r="E47" s="67" t="s">
        <v>23</v>
      </c>
      <c r="F47" s="67" t="s">
        <v>56</v>
      </c>
      <c r="G47" s="67" t="s">
        <v>58</v>
      </c>
      <c r="H47" s="67" t="s">
        <v>52</v>
      </c>
      <c r="I47" s="68">
        <v>298.7</v>
      </c>
      <c r="J47" s="68">
        <v>0</v>
      </c>
      <c r="K47" s="69">
        <v>0</v>
      </c>
    </row>
    <row r="48" spans="1:11" ht="18.75">
      <c r="A48" s="135"/>
      <c r="B48" s="81"/>
      <c r="C48" s="18" t="s">
        <v>59</v>
      </c>
      <c r="D48" s="19" t="s">
        <v>21</v>
      </c>
      <c r="E48" s="19" t="s">
        <v>23</v>
      </c>
      <c r="F48" s="19" t="s">
        <v>60</v>
      </c>
      <c r="G48" s="19"/>
      <c r="H48" s="19"/>
      <c r="I48" s="20">
        <f t="shared" ref="I48:J51" si="13">I49</f>
        <v>700</v>
      </c>
      <c r="J48" s="20">
        <f t="shared" si="13"/>
        <v>450</v>
      </c>
      <c r="K48" s="21">
        <f>K49</f>
        <v>450</v>
      </c>
    </row>
    <row r="49" spans="1:11" ht="19.149999999999999" customHeight="1">
      <c r="A49" s="135"/>
      <c r="B49" s="81"/>
      <c r="C49" s="22" t="s">
        <v>45</v>
      </c>
      <c r="D49" s="19" t="s">
        <v>21</v>
      </c>
      <c r="E49" s="19" t="s">
        <v>23</v>
      </c>
      <c r="F49" s="19" t="s">
        <v>60</v>
      </c>
      <c r="G49" s="19" t="s">
        <v>46</v>
      </c>
      <c r="H49" s="19"/>
      <c r="I49" s="20">
        <f t="shared" si="13"/>
        <v>700</v>
      </c>
      <c r="J49" s="20">
        <f t="shared" si="13"/>
        <v>450</v>
      </c>
      <c r="K49" s="21">
        <f>K50</f>
        <v>450</v>
      </c>
    </row>
    <row r="50" spans="1:11" ht="20.45" customHeight="1">
      <c r="A50" s="135"/>
      <c r="B50" s="81"/>
      <c r="C50" s="22" t="s">
        <v>47</v>
      </c>
      <c r="D50" s="19" t="s">
        <v>21</v>
      </c>
      <c r="E50" s="19" t="s">
        <v>23</v>
      </c>
      <c r="F50" s="19" t="s">
        <v>60</v>
      </c>
      <c r="G50" s="19" t="s">
        <v>48</v>
      </c>
      <c r="H50" s="19" t="s">
        <v>24</v>
      </c>
      <c r="I50" s="20">
        <f t="shared" si="13"/>
        <v>700</v>
      </c>
      <c r="J50" s="20">
        <f t="shared" si="13"/>
        <v>450</v>
      </c>
      <c r="K50" s="21">
        <f>K51</f>
        <v>450</v>
      </c>
    </row>
    <row r="51" spans="1:11" ht="21.75" customHeight="1">
      <c r="A51" s="135"/>
      <c r="B51" s="81"/>
      <c r="C51" s="93" t="s">
        <v>61</v>
      </c>
      <c r="D51" s="94" t="s">
        <v>21</v>
      </c>
      <c r="E51" s="94" t="s">
        <v>23</v>
      </c>
      <c r="F51" s="94" t="s">
        <v>60</v>
      </c>
      <c r="G51" s="94" t="s">
        <v>62</v>
      </c>
      <c r="H51" s="94"/>
      <c r="I51" s="98">
        <f t="shared" si="13"/>
        <v>700</v>
      </c>
      <c r="J51" s="98">
        <f t="shared" si="13"/>
        <v>450</v>
      </c>
      <c r="K51" s="99">
        <f>K52</f>
        <v>450</v>
      </c>
    </row>
    <row r="52" spans="1:11" ht="24.6" customHeight="1">
      <c r="A52" s="135"/>
      <c r="B52" s="81"/>
      <c r="C52" s="66" t="s">
        <v>36</v>
      </c>
      <c r="D52" s="67" t="s">
        <v>21</v>
      </c>
      <c r="E52" s="67" t="s">
        <v>23</v>
      </c>
      <c r="F52" s="67" t="s">
        <v>60</v>
      </c>
      <c r="G52" s="67" t="s">
        <v>62</v>
      </c>
      <c r="H52" s="67" t="s">
        <v>37</v>
      </c>
      <c r="I52" s="68">
        <v>700</v>
      </c>
      <c r="J52" s="68">
        <v>450</v>
      </c>
      <c r="K52" s="69">
        <v>450</v>
      </c>
    </row>
    <row r="53" spans="1:11" ht="18.75">
      <c r="A53" s="135"/>
      <c r="B53" s="81"/>
      <c r="C53" s="18" t="s">
        <v>63</v>
      </c>
      <c r="D53" s="19" t="s">
        <v>21</v>
      </c>
      <c r="E53" s="19" t="s">
        <v>23</v>
      </c>
      <c r="F53" s="19" t="s">
        <v>64</v>
      </c>
      <c r="G53" s="19"/>
      <c r="H53" s="19"/>
      <c r="I53" s="20">
        <f>I54</f>
        <v>7190.1</v>
      </c>
      <c r="J53" s="20">
        <f t="shared" ref="J53:K54" si="14">J54</f>
        <v>255</v>
      </c>
      <c r="K53" s="21">
        <f t="shared" si="14"/>
        <v>259</v>
      </c>
    </row>
    <row r="54" spans="1:11" ht="18.75">
      <c r="A54" s="135"/>
      <c r="B54" s="81"/>
      <c r="C54" s="22" t="s">
        <v>45</v>
      </c>
      <c r="D54" s="19" t="s">
        <v>21</v>
      </c>
      <c r="E54" s="19" t="s">
        <v>23</v>
      </c>
      <c r="F54" s="19" t="s">
        <v>64</v>
      </c>
      <c r="G54" s="19" t="s">
        <v>46</v>
      </c>
      <c r="H54" s="19"/>
      <c r="I54" s="20">
        <f>I55</f>
        <v>7190.1</v>
      </c>
      <c r="J54" s="20">
        <f t="shared" si="14"/>
        <v>255</v>
      </c>
      <c r="K54" s="21">
        <f>K55</f>
        <v>259</v>
      </c>
    </row>
    <row r="55" spans="1:11" ht="18.75">
      <c r="A55" s="135"/>
      <c r="B55" s="81"/>
      <c r="C55" s="22" t="s">
        <v>47</v>
      </c>
      <c r="D55" s="19" t="s">
        <v>21</v>
      </c>
      <c r="E55" s="19" t="s">
        <v>23</v>
      </c>
      <c r="F55" s="19" t="s">
        <v>64</v>
      </c>
      <c r="G55" s="19" t="s">
        <v>48</v>
      </c>
      <c r="H55" s="19"/>
      <c r="I55" s="20">
        <f>I56+I60+I65+I67+I69+I62+I58+I71</f>
        <v>7190.1</v>
      </c>
      <c r="J55" s="20">
        <f t="shared" ref="J55:K55" si="15">J56+J60+J65+J67</f>
        <v>255</v>
      </c>
      <c r="K55" s="21">
        <f t="shared" si="15"/>
        <v>259</v>
      </c>
    </row>
    <row r="56" spans="1:11" ht="37.5">
      <c r="A56" s="135"/>
      <c r="B56" s="81"/>
      <c r="C56" s="93" t="s">
        <v>295</v>
      </c>
      <c r="D56" s="94" t="s">
        <v>21</v>
      </c>
      <c r="E56" s="94" t="s">
        <v>23</v>
      </c>
      <c r="F56" s="94" t="s">
        <v>64</v>
      </c>
      <c r="G56" s="94" t="s">
        <v>65</v>
      </c>
      <c r="H56" s="95"/>
      <c r="I56" s="96">
        <f t="shared" ref="I56:J56" si="16">I57</f>
        <v>41.4</v>
      </c>
      <c r="J56" s="96">
        <f t="shared" si="16"/>
        <v>69</v>
      </c>
      <c r="K56" s="97">
        <f>K57</f>
        <v>69</v>
      </c>
    </row>
    <row r="57" spans="1:11" ht="31.5" customHeight="1">
      <c r="A57" s="135"/>
      <c r="B57" s="81"/>
      <c r="C57" s="66" t="s">
        <v>66</v>
      </c>
      <c r="D57" s="67" t="s">
        <v>21</v>
      </c>
      <c r="E57" s="67" t="s">
        <v>23</v>
      </c>
      <c r="F57" s="67" t="s">
        <v>64</v>
      </c>
      <c r="G57" s="67" t="s">
        <v>65</v>
      </c>
      <c r="H57" s="67" t="s">
        <v>67</v>
      </c>
      <c r="I57" s="68">
        <f>69-27.6</f>
        <v>41.4</v>
      </c>
      <c r="J57" s="68">
        <v>69</v>
      </c>
      <c r="K57" s="69">
        <v>69</v>
      </c>
    </row>
    <row r="58" spans="1:11" ht="40.5" customHeight="1">
      <c r="A58" s="135"/>
      <c r="B58" s="81"/>
      <c r="C58" s="100" t="s">
        <v>244</v>
      </c>
      <c r="D58" s="102" t="s">
        <v>21</v>
      </c>
      <c r="E58" s="102" t="s">
        <v>23</v>
      </c>
      <c r="F58" s="102" t="s">
        <v>64</v>
      </c>
      <c r="G58" s="102" t="s">
        <v>245</v>
      </c>
      <c r="H58" s="102"/>
      <c r="I58" s="98">
        <f>I59</f>
        <v>6226.1</v>
      </c>
      <c r="J58" s="98">
        <f t="shared" ref="J58:K58" si="17">J59</f>
        <v>0</v>
      </c>
      <c r="K58" s="99">
        <f t="shared" si="17"/>
        <v>0</v>
      </c>
    </row>
    <row r="59" spans="1:11" ht="31.5" customHeight="1">
      <c r="A59" s="135"/>
      <c r="B59" s="81"/>
      <c r="C59" s="66" t="s">
        <v>36</v>
      </c>
      <c r="D59" s="71" t="s">
        <v>21</v>
      </c>
      <c r="E59" s="71" t="s">
        <v>23</v>
      </c>
      <c r="F59" s="71" t="s">
        <v>64</v>
      </c>
      <c r="G59" s="71" t="s">
        <v>245</v>
      </c>
      <c r="H59" s="71" t="s">
        <v>37</v>
      </c>
      <c r="I59" s="68">
        <f>6267.6-41.5</f>
        <v>6226.1</v>
      </c>
      <c r="J59" s="68">
        <v>0</v>
      </c>
      <c r="K59" s="69">
        <v>0</v>
      </c>
    </row>
    <row r="60" spans="1:11" ht="18.75">
      <c r="A60" s="135"/>
      <c r="B60" s="81"/>
      <c r="C60" s="93" t="s">
        <v>68</v>
      </c>
      <c r="D60" s="94" t="s">
        <v>21</v>
      </c>
      <c r="E60" s="94" t="s">
        <v>23</v>
      </c>
      <c r="F60" s="94" t="s">
        <v>64</v>
      </c>
      <c r="G60" s="94" t="s">
        <v>69</v>
      </c>
      <c r="H60" s="94"/>
      <c r="I60" s="98">
        <f t="shared" ref="I60:J60" si="18">I61</f>
        <v>30</v>
      </c>
      <c r="J60" s="98">
        <f t="shared" si="18"/>
        <v>30</v>
      </c>
      <c r="K60" s="99">
        <f>K61</f>
        <v>30</v>
      </c>
    </row>
    <row r="61" spans="1:11" ht="36">
      <c r="A61" s="135"/>
      <c r="B61" s="81"/>
      <c r="C61" s="66" t="s">
        <v>34</v>
      </c>
      <c r="D61" s="67" t="s">
        <v>21</v>
      </c>
      <c r="E61" s="67" t="s">
        <v>23</v>
      </c>
      <c r="F61" s="67" t="s">
        <v>64</v>
      </c>
      <c r="G61" s="67" t="s">
        <v>69</v>
      </c>
      <c r="H61" s="67" t="s">
        <v>35</v>
      </c>
      <c r="I61" s="68">
        <v>30</v>
      </c>
      <c r="J61" s="68">
        <v>30</v>
      </c>
      <c r="K61" s="69">
        <v>30</v>
      </c>
    </row>
    <row r="62" spans="1:11" ht="45.75" customHeight="1">
      <c r="A62" s="135"/>
      <c r="B62" s="81"/>
      <c r="C62" s="100" t="s">
        <v>211</v>
      </c>
      <c r="D62" s="94" t="s">
        <v>21</v>
      </c>
      <c r="E62" s="103" t="s">
        <v>23</v>
      </c>
      <c r="F62" s="94" t="s">
        <v>64</v>
      </c>
      <c r="G62" s="94" t="s">
        <v>210</v>
      </c>
      <c r="H62" s="95"/>
      <c r="I62" s="98">
        <f>I63+I64</f>
        <v>154.4</v>
      </c>
      <c r="J62" s="98">
        <f t="shared" ref="I62:J65" si="19">J63</f>
        <v>0</v>
      </c>
      <c r="K62" s="99">
        <f>K63</f>
        <v>0</v>
      </c>
    </row>
    <row r="63" spans="1:11" ht="36">
      <c r="A63" s="135"/>
      <c r="B63" s="81"/>
      <c r="C63" s="104" t="s">
        <v>34</v>
      </c>
      <c r="D63" s="105" t="s">
        <v>21</v>
      </c>
      <c r="E63" s="105" t="s">
        <v>23</v>
      </c>
      <c r="F63" s="105" t="s">
        <v>64</v>
      </c>
      <c r="G63" s="105" t="s">
        <v>210</v>
      </c>
      <c r="H63" s="105" t="s">
        <v>35</v>
      </c>
      <c r="I63" s="106">
        <f>50+623.3-538.3-50-35+100.9</f>
        <v>150.9</v>
      </c>
      <c r="J63" s="106">
        <v>0</v>
      </c>
      <c r="K63" s="107">
        <v>0</v>
      </c>
    </row>
    <row r="64" spans="1:11" ht="27" customHeight="1">
      <c r="A64" s="135"/>
      <c r="B64" s="81"/>
      <c r="C64" s="66" t="s">
        <v>36</v>
      </c>
      <c r="D64" s="71" t="s">
        <v>21</v>
      </c>
      <c r="E64" s="71" t="s">
        <v>23</v>
      </c>
      <c r="F64" s="71" t="s">
        <v>64</v>
      </c>
      <c r="G64" s="71" t="s">
        <v>210</v>
      </c>
      <c r="H64" s="71" t="s">
        <v>37</v>
      </c>
      <c r="I64" s="68">
        <v>3.5</v>
      </c>
      <c r="J64" s="68">
        <v>0</v>
      </c>
      <c r="K64" s="69">
        <v>0</v>
      </c>
    </row>
    <row r="65" spans="1:11" ht="37.5">
      <c r="A65" s="135"/>
      <c r="B65" s="81"/>
      <c r="C65" s="93" t="s">
        <v>70</v>
      </c>
      <c r="D65" s="94" t="s">
        <v>21</v>
      </c>
      <c r="E65" s="103" t="s">
        <v>23</v>
      </c>
      <c r="F65" s="94" t="s">
        <v>64</v>
      </c>
      <c r="G65" s="94" t="s">
        <v>71</v>
      </c>
      <c r="H65" s="95"/>
      <c r="I65" s="98">
        <f t="shared" si="19"/>
        <v>200</v>
      </c>
      <c r="J65" s="98">
        <f t="shared" si="19"/>
        <v>156</v>
      </c>
      <c r="K65" s="99">
        <f>K66</f>
        <v>160</v>
      </c>
    </row>
    <row r="66" spans="1:11" ht="36">
      <c r="A66" s="135"/>
      <c r="B66" s="81"/>
      <c r="C66" s="66" t="s">
        <v>34</v>
      </c>
      <c r="D66" s="67" t="s">
        <v>21</v>
      </c>
      <c r="E66" s="67" t="s">
        <v>23</v>
      </c>
      <c r="F66" s="67" t="s">
        <v>64</v>
      </c>
      <c r="G66" s="67" t="s">
        <v>71</v>
      </c>
      <c r="H66" s="67" t="s">
        <v>35</v>
      </c>
      <c r="I66" s="127">
        <f>150+50</f>
        <v>200</v>
      </c>
      <c r="J66" s="68">
        <v>156</v>
      </c>
      <c r="K66" s="69">
        <v>160</v>
      </c>
    </row>
    <row r="67" spans="1:11" ht="37.5">
      <c r="A67" s="135"/>
      <c r="B67" s="81"/>
      <c r="C67" s="100" t="s">
        <v>72</v>
      </c>
      <c r="D67" s="101" t="s">
        <v>21</v>
      </c>
      <c r="E67" s="102" t="s">
        <v>23</v>
      </c>
      <c r="F67" s="102" t="s">
        <v>64</v>
      </c>
      <c r="G67" s="102" t="s">
        <v>73</v>
      </c>
      <c r="H67" s="102"/>
      <c r="I67" s="98">
        <f t="shared" ref="I67:J67" si="20">I68</f>
        <v>203.5</v>
      </c>
      <c r="J67" s="98">
        <f t="shared" si="20"/>
        <v>0</v>
      </c>
      <c r="K67" s="99">
        <f>K68</f>
        <v>0</v>
      </c>
    </row>
    <row r="68" spans="1:11" ht="18.75">
      <c r="A68" s="135"/>
      <c r="B68" s="81"/>
      <c r="C68" s="66" t="s">
        <v>51</v>
      </c>
      <c r="D68" s="67" t="s">
        <v>21</v>
      </c>
      <c r="E68" s="71" t="s">
        <v>23</v>
      </c>
      <c r="F68" s="71" t="s">
        <v>64</v>
      </c>
      <c r="G68" s="71" t="s">
        <v>73</v>
      </c>
      <c r="H68" s="71" t="s">
        <v>52</v>
      </c>
      <c r="I68" s="68">
        <v>203.5</v>
      </c>
      <c r="J68" s="68">
        <v>0</v>
      </c>
      <c r="K68" s="69">
        <v>0</v>
      </c>
    </row>
    <row r="69" spans="1:11" ht="37.5">
      <c r="A69" s="135"/>
      <c r="B69" s="81"/>
      <c r="C69" s="93" t="s">
        <v>49</v>
      </c>
      <c r="D69" s="94" t="s">
        <v>21</v>
      </c>
      <c r="E69" s="94" t="s">
        <v>23</v>
      </c>
      <c r="F69" s="94" t="s">
        <v>64</v>
      </c>
      <c r="G69" s="94" t="s">
        <v>50</v>
      </c>
      <c r="H69" s="94"/>
      <c r="I69" s="98">
        <f t="shared" ref="I69:J69" si="21">I70</f>
        <v>229</v>
      </c>
      <c r="J69" s="98">
        <f t="shared" si="21"/>
        <v>0</v>
      </c>
      <c r="K69" s="99">
        <f>K70</f>
        <v>0</v>
      </c>
    </row>
    <row r="70" spans="1:11" ht="18.75">
      <c r="A70" s="135"/>
      <c r="B70" s="81"/>
      <c r="C70" s="66" t="s">
        <v>51</v>
      </c>
      <c r="D70" s="67" t="s">
        <v>21</v>
      </c>
      <c r="E70" s="67" t="s">
        <v>23</v>
      </c>
      <c r="F70" s="67" t="s">
        <v>64</v>
      </c>
      <c r="G70" s="67" t="s">
        <v>50</v>
      </c>
      <c r="H70" s="67" t="s">
        <v>52</v>
      </c>
      <c r="I70" s="68">
        <v>229</v>
      </c>
      <c r="J70" s="68">
        <v>0</v>
      </c>
      <c r="K70" s="68">
        <v>0</v>
      </c>
    </row>
    <row r="71" spans="1:11" ht="37.5">
      <c r="A71" s="135"/>
      <c r="B71" s="81"/>
      <c r="C71" s="93" t="s">
        <v>229</v>
      </c>
      <c r="D71" s="94" t="s">
        <v>21</v>
      </c>
      <c r="E71" s="94" t="s">
        <v>23</v>
      </c>
      <c r="F71" s="94" t="s">
        <v>64</v>
      </c>
      <c r="G71" s="94" t="s">
        <v>230</v>
      </c>
      <c r="H71" s="94"/>
      <c r="I71" s="98">
        <f>I72</f>
        <v>105.7</v>
      </c>
      <c r="J71" s="98">
        <f>J72</f>
        <v>0</v>
      </c>
      <c r="K71" s="99">
        <f>K72</f>
        <v>0</v>
      </c>
    </row>
    <row r="72" spans="1:11" ht="18.75">
      <c r="A72" s="135"/>
      <c r="B72" s="81"/>
      <c r="C72" s="108" t="s">
        <v>51</v>
      </c>
      <c r="D72" s="67" t="s">
        <v>21</v>
      </c>
      <c r="E72" s="67" t="s">
        <v>23</v>
      </c>
      <c r="F72" s="67" t="s">
        <v>64</v>
      </c>
      <c r="G72" s="67" t="s">
        <v>230</v>
      </c>
      <c r="H72" s="67" t="s">
        <v>52</v>
      </c>
      <c r="I72" s="68">
        <v>105.7</v>
      </c>
      <c r="J72" s="68">
        <v>0</v>
      </c>
      <c r="K72" s="68">
        <v>0</v>
      </c>
    </row>
    <row r="73" spans="1:11" ht="18.75">
      <c r="A73" s="135"/>
      <c r="B73" s="81"/>
      <c r="C73" s="34" t="s">
        <v>74</v>
      </c>
      <c r="D73" s="27" t="s">
        <v>21</v>
      </c>
      <c r="E73" s="27" t="s">
        <v>75</v>
      </c>
      <c r="F73" s="27"/>
      <c r="G73" s="27"/>
      <c r="H73" s="27"/>
      <c r="I73" s="20">
        <f t="shared" ref="I73:J76" si="22">I74</f>
        <v>346.4</v>
      </c>
      <c r="J73" s="20">
        <f t="shared" si="22"/>
        <v>380.3</v>
      </c>
      <c r="K73" s="21">
        <f>K74</f>
        <v>414.8</v>
      </c>
    </row>
    <row r="74" spans="1:11" ht="18.75">
      <c r="A74" s="135"/>
      <c r="B74" s="81"/>
      <c r="C74" s="22" t="s">
        <v>76</v>
      </c>
      <c r="D74" s="27" t="s">
        <v>21</v>
      </c>
      <c r="E74" s="27" t="s">
        <v>75</v>
      </c>
      <c r="F74" s="28" t="s">
        <v>77</v>
      </c>
      <c r="G74" s="27"/>
      <c r="H74" s="27"/>
      <c r="I74" s="20">
        <f t="shared" si="22"/>
        <v>346.4</v>
      </c>
      <c r="J74" s="20">
        <f t="shared" si="22"/>
        <v>380.3</v>
      </c>
      <c r="K74" s="21">
        <f>K75</f>
        <v>414.8</v>
      </c>
    </row>
    <row r="75" spans="1:11" ht="22.15" customHeight="1">
      <c r="A75" s="135"/>
      <c r="B75" s="81"/>
      <c r="C75" s="22" t="s">
        <v>45</v>
      </c>
      <c r="D75" s="27" t="s">
        <v>21</v>
      </c>
      <c r="E75" s="27" t="s">
        <v>75</v>
      </c>
      <c r="F75" s="28" t="s">
        <v>77</v>
      </c>
      <c r="G75" s="28" t="s">
        <v>46</v>
      </c>
      <c r="H75" s="27"/>
      <c r="I75" s="20">
        <f t="shared" si="22"/>
        <v>346.4</v>
      </c>
      <c r="J75" s="20">
        <f t="shared" si="22"/>
        <v>380.3</v>
      </c>
      <c r="K75" s="21">
        <f>K76</f>
        <v>414.8</v>
      </c>
    </row>
    <row r="76" spans="1:11" ht="22.9" customHeight="1">
      <c r="A76" s="135"/>
      <c r="B76" s="81"/>
      <c r="C76" s="22" t="s">
        <v>47</v>
      </c>
      <c r="D76" s="27" t="s">
        <v>21</v>
      </c>
      <c r="E76" s="27" t="s">
        <v>75</v>
      </c>
      <c r="F76" s="28" t="s">
        <v>77</v>
      </c>
      <c r="G76" s="28" t="s">
        <v>48</v>
      </c>
      <c r="H76" s="29"/>
      <c r="I76" s="20">
        <f t="shared" si="22"/>
        <v>346.4</v>
      </c>
      <c r="J76" s="20">
        <f t="shared" si="22"/>
        <v>380.3</v>
      </c>
      <c r="K76" s="21">
        <f>K77</f>
        <v>414.8</v>
      </c>
    </row>
    <row r="77" spans="1:11" ht="37.5" customHeight="1">
      <c r="A77" s="135"/>
      <c r="B77" s="81"/>
      <c r="C77" s="22" t="s">
        <v>284</v>
      </c>
      <c r="D77" s="27" t="s">
        <v>21</v>
      </c>
      <c r="E77" s="27" t="s">
        <v>75</v>
      </c>
      <c r="F77" s="28" t="s">
        <v>77</v>
      </c>
      <c r="G77" s="28" t="s">
        <v>78</v>
      </c>
      <c r="H77" s="29"/>
      <c r="I77" s="20">
        <f t="shared" ref="I77:J77" si="23">I78+I79</f>
        <v>346.4</v>
      </c>
      <c r="J77" s="20">
        <f t="shared" si="23"/>
        <v>380.3</v>
      </c>
      <c r="K77" s="21">
        <f>K78+K79</f>
        <v>414.8</v>
      </c>
    </row>
    <row r="78" spans="1:11" ht="60" customHeight="1">
      <c r="A78" s="135"/>
      <c r="B78" s="81"/>
      <c r="C78" s="58" t="s">
        <v>32</v>
      </c>
      <c r="D78" s="59" t="s">
        <v>21</v>
      </c>
      <c r="E78" s="70" t="s">
        <v>75</v>
      </c>
      <c r="F78" s="70" t="s">
        <v>77</v>
      </c>
      <c r="G78" s="70" t="s">
        <v>78</v>
      </c>
      <c r="H78" s="70" t="s">
        <v>33</v>
      </c>
      <c r="I78" s="60">
        <f>314.8+10.4+2.2-13</f>
        <v>314.39999999999998</v>
      </c>
      <c r="J78" s="60">
        <f>327.4+39.1</f>
        <v>366.5</v>
      </c>
      <c r="K78" s="61">
        <v>390.6</v>
      </c>
    </row>
    <row r="79" spans="1:11" ht="43.5" customHeight="1">
      <c r="A79" s="135"/>
      <c r="B79" s="81"/>
      <c r="C79" s="66" t="s">
        <v>34</v>
      </c>
      <c r="D79" s="67" t="s">
        <v>21</v>
      </c>
      <c r="E79" s="71" t="s">
        <v>75</v>
      </c>
      <c r="F79" s="71" t="s">
        <v>77</v>
      </c>
      <c r="G79" s="71" t="s">
        <v>78</v>
      </c>
      <c r="H79" s="71" t="s">
        <v>35</v>
      </c>
      <c r="I79" s="68">
        <f>13.7+17.9-10.4-2.2+13</f>
        <v>31.999999999999996</v>
      </c>
      <c r="J79" s="68">
        <f>12.5+1.3</f>
        <v>13.8</v>
      </c>
      <c r="K79" s="69">
        <v>24.2</v>
      </c>
    </row>
    <row r="80" spans="1:11" ht="18.75">
      <c r="A80" s="135"/>
      <c r="B80" s="81"/>
      <c r="C80" s="18" t="s">
        <v>79</v>
      </c>
      <c r="D80" s="19" t="s">
        <v>21</v>
      </c>
      <c r="E80" s="19" t="s">
        <v>77</v>
      </c>
      <c r="F80" s="19"/>
      <c r="G80" s="19" t="s">
        <v>24</v>
      </c>
      <c r="H80" s="19" t="s">
        <v>24</v>
      </c>
      <c r="I80" s="20">
        <f>I81+I89+I100</f>
        <v>548.6</v>
      </c>
      <c r="J80" s="20">
        <f t="shared" ref="J80:K80" si="24">J81+J89+J100</f>
        <v>654.4</v>
      </c>
      <c r="K80" s="21">
        <f t="shared" si="24"/>
        <v>654.4</v>
      </c>
    </row>
    <row r="81" spans="1:11" ht="25.5" customHeight="1">
      <c r="A81" s="135"/>
      <c r="B81" s="81"/>
      <c r="C81" s="35" t="s">
        <v>80</v>
      </c>
      <c r="D81" s="19" t="s">
        <v>21</v>
      </c>
      <c r="E81" s="19" t="s">
        <v>77</v>
      </c>
      <c r="F81" s="19" t="s">
        <v>81</v>
      </c>
      <c r="G81" s="19"/>
      <c r="H81" s="19"/>
      <c r="I81" s="20">
        <f>I82</f>
        <v>434.4</v>
      </c>
      <c r="J81" s="20">
        <f t="shared" ref="J81:K81" si="25">J82</f>
        <v>534.4</v>
      </c>
      <c r="K81" s="21">
        <f t="shared" si="25"/>
        <v>534.4</v>
      </c>
    </row>
    <row r="82" spans="1:11" ht="99" customHeight="1">
      <c r="A82" s="135"/>
      <c r="B82" s="81"/>
      <c r="C82" s="36" t="s">
        <v>283</v>
      </c>
      <c r="D82" s="19" t="s">
        <v>21</v>
      </c>
      <c r="E82" s="19" t="s">
        <v>77</v>
      </c>
      <c r="F82" s="19" t="s">
        <v>81</v>
      </c>
      <c r="G82" s="19" t="s">
        <v>82</v>
      </c>
      <c r="H82" s="19"/>
      <c r="I82" s="20">
        <f t="shared" ref="I82:K83" si="26">I83</f>
        <v>434.4</v>
      </c>
      <c r="J82" s="20">
        <f t="shared" si="26"/>
        <v>534.4</v>
      </c>
      <c r="K82" s="21">
        <f>K83</f>
        <v>534.4</v>
      </c>
    </row>
    <row r="83" spans="1:11" ht="26.25" customHeight="1">
      <c r="A83" s="135"/>
      <c r="B83" s="81"/>
      <c r="C83" s="32" t="s">
        <v>83</v>
      </c>
      <c r="D83" s="19" t="s">
        <v>21</v>
      </c>
      <c r="E83" s="19" t="s">
        <v>77</v>
      </c>
      <c r="F83" s="19" t="s">
        <v>81</v>
      </c>
      <c r="G83" s="19" t="s">
        <v>84</v>
      </c>
      <c r="H83" s="19"/>
      <c r="I83" s="20">
        <f>I84</f>
        <v>434.4</v>
      </c>
      <c r="J83" s="20">
        <f t="shared" si="26"/>
        <v>534.4</v>
      </c>
      <c r="K83" s="21">
        <f t="shared" si="26"/>
        <v>534.4</v>
      </c>
    </row>
    <row r="84" spans="1:11" ht="46.5" customHeight="1">
      <c r="A84" s="135"/>
      <c r="B84" s="81"/>
      <c r="C84" s="22" t="s">
        <v>85</v>
      </c>
      <c r="D84" s="19" t="s">
        <v>21</v>
      </c>
      <c r="E84" s="19" t="s">
        <v>77</v>
      </c>
      <c r="F84" s="19" t="s">
        <v>81</v>
      </c>
      <c r="G84" s="19" t="s">
        <v>86</v>
      </c>
      <c r="H84" s="19"/>
      <c r="I84" s="20">
        <f>I85+I87</f>
        <v>434.4</v>
      </c>
      <c r="J84" s="20">
        <f t="shared" ref="J84:K84" si="27">J85+J87</f>
        <v>534.4</v>
      </c>
      <c r="K84" s="21">
        <f t="shared" si="27"/>
        <v>534.4</v>
      </c>
    </row>
    <row r="85" spans="1:11" ht="42" customHeight="1">
      <c r="A85" s="135"/>
      <c r="B85" s="81"/>
      <c r="C85" s="100" t="s">
        <v>87</v>
      </c>
      <c r="D85" s="94" t="s">
        <v>21</v>
      </c>
      <c r="E85" s="94" t="s">
        <v>77</v>
      </c>
      <c r="F85" s="94" t="s">
        <v>81</v>
      </c>
      <c r="G85" s="94" t="s">
        <v>88</v>
      </c>
      <c r="H85" s="94"/>
      <c r="I85" s="98">
        <f t="shared" ref="I85:J85" si="28">I86</f>
        <v>0</v>
      </c>
      <c r="J85" s="98">
        <f t="shared" si="28"/>
        <v>100</v>
      </c>
      <c r="K85" s="99">
        <f>K86</f>
        <v>100</v>
      </c>
    </row>
    <row r="86" spans="1:11" ht="42" customHeight="1">
      <c r="A86" s="135"/>
      <c r="B86" s="81"/>
      <c r="C86" s="66" t="s">
        <v>34</v>
      </c>
      <c r="D86" s="67" t="s">
        <v>21</v>
      </c>
      <c r="E86" s="67" t="s">
        <v>77</v>
      </c>
      <c r="F86" s="67" t="s">
        <v>81</v>
      </c>
      <c r="G86" s="67" t="s">
        <v>88</v>
      </c>
      <c r="H86" s="67" t="s">
        <v>35</v>
      </c>
      <c r="I86" s="68">
        <f>100-100</f>
        <v>0</v>
      </c>
      <c r="J86" s="68">
        <v>100</v>
      </c>
      <c r="K86" s="69">
        <v>100</v>
      </c>
    </row>
    <row r="87" spans="1:11" ht="42" customHeight="1">
      <c r="A87" s="135"/>
      <c r="B87" s="81"/>
      <c r="C87" s="100" t="s">
        <v>89</v>
      </c>
      <c r="D87" s="94" t="s">
        <v>21</v>
      </c>
      <c r="E87" s="94" t="s">
        <v>77</v>
      </c>
      <c r="F87" s="94" t="s">
        <v>81</v>
      </c>
      <c r="G87" s="94" t="s">
        <v>90</v>
      </c>
      <c r="H87" s="94"/>
      <c r="I87" s="98">
        <f t="shared" ref="I87:J87" si="29">I88</f>
        <v>434.4</v>
      </c>
      <c r="J87" s="98">
        <f t="shared" si="29"/>
        <v>434.4</v>
      </c>
      <c r="K87" s="99">
        <f>K88</f>
        <v>434.4</v>
      </c>
    </row>
    <row r="88" spans="1:11" ht="42" customHeight="1">
      <c r="A88" s="135"/>
      <c r="B88" s="81"/>
      <c r="C88" s="66" t="s">
        <v>34</v>
      </c>
      <c r="D88" s="67" t="s">
        <v>21</v>
      </c>
      <c r="E88" s="67" t="s">
        <v>77</v>
      </c>
      <c r="F88" s="67" t="s">
        <v>81</v>
      </c>
      <c r="G88" s="67" t="s">
        <v>90</v>
      </c>
      <c r="H88" s="67" t="s">
        <v>35</v>
      </c>
      <c r="I88" s="68">
        <v>434.4</v>
      </c>
      <c r="J88" s="68">
        <v>434.4</v>
      </c>
      <c r="K88" s="69">
        <v>434.4</v>
      </c>
    </row>
    <row r="89" spans="1:11" ht="39.75" customHeight="1">
      <c r="A89" s="135"/>
      <c r="B89" s="81"/>
      <c r="C89" s="37" t="s">
        <v>91</v>
      </c>
      <c r="D89" s="19" t="s">
        <v>21</v>
      </c>
      <c r="E89" s="19" t="s">
        <v>77</v>
      </c>
      <c r="F89" s="19" t="s">
        <v>19</v>
      </c>
      <c r="G89" s="19"/>
      <c r="H89" s="19"/>
      <c r="I89" s="20">
        <f t="shared" ref="I89:K90" si="30">I90</f>
        <v>114.2</v>
      </c>
      <c r="J89" s="20">
        <f t="shared" si="30"/>
        <v>110</v>
      </c>
      <c r="K89" s="21">
        <f>K90</f>
        <v>110</v>
      </c>
    </row>
    <row r="90" spans="1:11" ht="107.25" customHeight="1">
      <c r="A90" s="135"/>
      <c r="B90" s="81"/>
      <c r="C90" s="36" t="str">
        <f>C82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Кировского муниципального района Ленинградской области"</v>
      </c>
      <c r="D90" s="19" t="s">
        <v>21</v>
      </c>
      <c r="E90" s="19" t="s">
        <v>77</v>
      </c>
      <c r="F90" s="19" t="s">
        <v>19</v>
      </c>
      <c r="G90" s="19" t="s">
        <v>82</v>
      </c>
      <c r="H90" s="19" t="s">
        <v>24</v>
      </c>
      <c r="I90" s="20">
        <f>I91</f>
        <v>114.2</v>
      </c>
      <c r="J90" s="20">
        <f t="shared" si="30"/>
        <v>110</v>
      </c>
      <c r="K90" s="21">
        <f t="shared" si="30"/>
        <v>110</v>
      </c>
    </row>
    <row r="91" spans="1:11" ht="41.25" customHeight="1">
      <c r="A91" s="135"/>
      <c r="B91" s="81"/>
      <c r="C91" s="32" t="s">
        <v>83</v>
      </c>
      <c r="D91" s="19" t="s">
        <v>21</v>
      </c>
      <c r="E91" s="19" t="s">
        <v>77</v>
      </c>
      <c r="F91" s="19" t="s">
        <v>19</v>
      </c>
      <c r="G91" s="19" t="s">
        <v>84</v>
      </c>
      <c r="H91" s="19"/>
      <c r="I91" s="20">
        <f>I92+I97</f>
        <v>114.2</v>
      </c>
      <c r="J91" s="20">
        <f t="shared" ref="J91:K91" si="31">J92+J97</f>
        <v>110</v>
      </c>
      <c r="K91" s="21">
        <f t="shared" si="31"/>
        <v>110</v>
      </c>
    </row>
    <row r="92" spans="1:11" ht="36.75" customHeight="1">
      <c r="A92" s="135"/>
      <c r="B92" s="81"/>
      <c r="C92" s="22" t="s">
        <v>92</v>
      </c>
      <c r="D92" s="19" t="s">
        <v>21</v>
      </c>
      <c r="E92" s="19" t="s">
        <v>77</v>
      </c>
      <c r="F92" s="19" t="s">
        <v>19</v>
      </c>
      <c r="G92" s="19" t="s">
        <v>93</v>
      </c>
      <c r="H92" s="24"/>
      <c r="I92" s="20">
        <f>I93+I95</f>
        <v>54.2</v>
      </c>
      <c r="J92" s="20">
        <f t="shared" ref="J92:K92" si="32">J93+J95</f>
        <v>20</v>
      </c>
      <c r="K92" s="21">
        <f t="shared" si="32"/>
        <v>20</v>
      </c>
    </row>
    <row r="93" spans="1:11" ht="36.75" customHeight="1">
      <c r="A93" s="135"/>
      <c r="B93" s="81"/>
      <c r="C93" s="100" t="s">
        <v>94</v>
      </c>
      <c r="D93" s="101" t="s">
        <v>21</v>
      </c>
      <c r="E93" s="102" t="s">
        <v>77</v>
      </c>
      <c r="F93" s="94" t="s">
        <v>19</v>
      </c>
      <c r="G93" s="94" t="s">
        <v>95</v>
      </c>
      <c r="H93" s="95"/>
      <c r="I93" s="98">
        <f t="shared" ref="I93:J93" si="33">I94</f>
        <v>18.5</v>
      </c>
      <c r="J93" s="98">
        <f t="shared" si="33"/>
        <v>20</v>
      </c>
      <c r="K93" s="99">
        <f>K94</f>
        <v>20</v>
      </c>
    </row>
    <row r="94" spans="1:11" ht="36.75" customHeight="1">
      <c r="A94" s="135"/>
      <c r="B94" s="81"/>
      <c r="C94" s="66" t="s">
        <v>34</v>
      </c>
      <c r="D94" s="67" t="s">
        <v>21</v>
      </c>
      <c r="E94" s="67" t="s">
        <v>77</v>
      </c>
      <c r="F94" s="67" t="s">
        <v>19</v>
      </c>
      <c r="G94" s="67" t="s">
        <v>95</v>
      </c>
      <c r="H94" s="67" t="s">
        <v>35</v>
      </c>
      <c r="I94" s="68">
        <f>20-1.5</f>
        <v>18.5</v>
      </c>
      <c r="J94" s="68">
        <v>20</v>
      </c>
      <c r="K94" s="69">
        <v>20</v>
      </c>
    </row>
    <row r="95" spans="1:11" ht="61.9" customHeight="1">
      <c r="A95" s="135"/>
      <c r="B95" s="81"/>
      <c r="C95" s="109" t="s">
        <v>96</v>
      </c>
      <c r="D95" s="94" t="s">
        <v>21</v>
      </c>
      <c r="E95" s="94" t="s">
        <v>77</v>
      </c>
      <c r="F95" s="94" t="s">
        <v>19</v>
      </c>
      <c r="G95" s="94" t="s">
        <v>97</v>
      </c>
      <c r="H95" s="94"/>
      <c r="I95" s="98">
        <f t="shared" ref="I95:J95" si="34">I96</f>
        <v>35.700000000000003</v>
      </c>
      <c r="J95" s="98">
        <f t="shared" si="34"/>
        <v>0</v>
      </c>
      <c r="K95" s="99">
        <f>K96</f>
        <v>0</v>
      </c>
    </row>
    <row r="96" spans="1:11" ht="36.75" customHeight="1">
      <c r="A96" s="135"/>
      <c r="B96" s="81"/>
      <c r="C96" s="66" t="s">
        <v>51</v>
      </c>
      <c r="D96" s="67" t="s">
        <v>21</v>
      </c>
      <c r="E96" s="67" t="s">
        <v>77</v>
      </c>
      <c r="F96" s="67" t="s">
        <v>19</v>
      </c>
      <c r="G96" s="67" t="s">
        <v>97</v>
      </c>
      <c r="H96" s="67" t="s">
        <v>52</v>
      </c>
      <c r="I96" s="68">
        <f>48.7-13.1+0.1</f>
        <v>35.700000000000003</v>
      </c>
      <c r="J96" s="68">
        <v>0</v>
      </c>
      <c r="K96" s="69">
        <v>0</v>
      </c>
    </row>
    <row r="97" spans="1:11" ht="32.25" customHeight="1">
      <c r="A97" s="135"/>
      <c r="B97" s="81"/>
      <c r="C97" s="22" t="s">
        <v>98</v>
      </c>
      <c r="D97" s="19" t="s">
        <v>21</v>
      </c>
      <c r="E97" s="19" t="s">
        <v>77</v>
      </c>
      <c r="F97" s="19" t="s">
        <v>19</v>
      </c>
      <c r="G97" s="19" t="s">
        <v>99</v>
      </c>
      <c r="H97" s="19"/>
      <c r="I97" s="20">
        <f>I98</f>
        <v>60</v>
      </c>
      <c r="J97" s="20">
        <f t="shared" ref="J97:K97" si="35">J98</f>
        <v>90</v>
      </c>
      <c r="K97" s="21">
        <f t="shared" si="35"/>
        <v>90</v>
      </c>
    </row>
    <row r="98" spans="1:11" ht="41.25" customHeight="1">
      <c r="A98" s="135"/>
      <c r="B98" s="81"/>
      <c r="C98" s="100" t="s">
        <v>100</v>
      </c>
      <c r="D98" s="101" t="s">
        <v>21</v>
      </c>
      <c r="E98" s="102" t="s">
        <v>77</v>
      </c>
      <c r="F98" s="94" t="s">
        <v>19</v>
      </c>
      <c r="G98" s="94" t="s">
        <v>101</v>
      </c>
      <c r="H98" s="95"/>
      <c r="I98" s="98">
        <f t="shared" ref="I98:J98" si="36">I99</f>
        <v>60</v>
      </c>
      <c r="J98" s="98">
        <f t="shared" si="36"/>
        <v>90</v>
      </c>
      <c r="K98" s="99">
        <f>K99</f>
        <v>90</v>
      </c>
    </row>
    <row r="99" spans="1:11" ht="36">
      <c r="A99" s="135"/>
      <c r="B99" s="81"/>
      <c r="C99" s="66" t="s">
        <v>34</v>
      </c>
      <c r="D99" s="67" t="s">
        <v>21</v>
      </c>
      <c r="E99" s="67" t="s">
        <v>77</v>
      </c>
      <c r="F99" s="67" t="s">
        <v>19</v>
      </c>
      <c r="G99" s="67" t="s">
        <v>101</v>
      </c>
      <c r="H99" s="67" t="s">
        <v>35</v>
      </c>
      <c r="I99" s="68">
        <f>90-30</f>
        <v>60</v>
      </c>
      <c r="J99" s="68">
        <v>90</v>
      </c>
      <c r="K99" s="69">
        <v>90</v>
      </c>
    </row>
    <row r="100" spans="1:11" ht="18.75">
      <c r="A100" s="135"/>
      <c r="B100" s="81"/>
      <c r="C100" s="18" t="s">
        <v>102</v>
      </c>
      <c r="D100" s="19" t="s">
        <v>21</v>
      </c>
      <c r="E100" s="19" t="s">
        <v>77</v>
      </c>
      <c r="F100" s="19" t="s">
        <v>103</v>
      </c>
      <c r="G100" s="29"/>
      <c r="H100" s="24"/>
      <c r="I100" s="20">
        <f t="shared" ref="I100:J104" si="37">I101</f>
        <v>0</v>
      </c>
      <c r="J100" s="20">
        <f t="shared" si="37"/>
        <v>10</v>
      </c>
      <c r="K100" s="21">
        <f>K101</f>
        <v>10</v>
      </c>
    </row>
    <row r="101" spans="1:11" ht="105.75" customHeight="1">
      <c r="A101" s="135"/>
      <c r="B101" s="81"/>
      <c r="C101" s="36" t="str">
        <f>C90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Кировского муниципального района Ленинградской области"</v>
      </c>
      <c r="D101" s="27" t="s">
        <v>21</v>
      </c>
      <c r="E101" s="27" t="s">
        <v>77</v>
      </c>
      <c r="F101" s="28" t="s">
        <v>103</v>
      </c>
      <c r="G101" s="28" t="s">
        <v>82</v>
      </c>
      <c r="H101" s="19" t="s">
        <v>24</v>
      </c>
      <c r="I101" s="20">
        <f t="shared" si="37"/>
        <v>0</v>
      </c>
      <c r="J101" s="20">
        <f t="shared" si="37"/>
        <v>10</v>
      </c>
      <c r="K101" s="21">
        <f>K102</f>
        <v>10</v>
      </c>
    </row>
    <row r="102" spans="1:11" ht="25.5" customHeight="1">
      <c r="A102" s="135"/>
      <c r="B102" s="81"/>
      <c r="C102" s="32" t="s">
        <v>83</v>
      </c>
      <c r="D102" s="27" t="s">
        <v>21</v>
      </c>
      <c r="E102" s="27" t="s">
        <v>77</v>
      </c>
      <c r="F102" s="28" t="s">
        <v>103</v>
      </c>
      <c r="G102" s="28" t="s">
        <v>84</v>
      </c>
      <c r="H102" s="19"/>
      <c r="I102" s="20">
        <f t="shared" si="37"/>
        <v>0</v>
      </c>
      <c r="J102" s="20">
        <f t="shared" si="37"/>
        <v>10</v>
      </c>
      <c r="K102" s="21">
        <f>K103</f>
        <v>10</v>
      </c>
    </row>
    <row r="103" spans="1:11" ht="39.75" customHeight="1">
      <c r="A103" s="135"/>
      <c r="B103" s="81"/>
      <c r="C103" s="22" t="s">
        <v>104</v>
      </c>
      <c r="D103" s="27" t="s">
        <v>21</v>
      </c>
      <c r="E103" s="27" t="s">
        <v>77</v>
      </c>
      <c r="F103" s="28" t="s">
        <v>103</v>
      </c>
      <c r="G103" s="28" t="s">
        <v>105</v>
      </c>
      <c r="H103" s="19"/>
      <c r="I103" s="20">
        <f t="shared" si="37"/>
        <v>0</v>
      </c>
      <c r="J103" s="20">
        <f t="shared" si="37"/>
        <v>10</v>
      </c>
      <c r="K103" s="21">
        <f>K104</f>
        <v>10</v>
      </c>
    </row>
    <row r="104" spans="1:11" ht="27.75" customHeight="1">
      <c r="A104" s="135"/>
      <c r="B104" s="81"/>
      <c r="C104" s="100" t="s">
        <v>106</v>
      </c>
      <c r="D104" s="101" t="s">
        <v>21</v>
      </c>
      <c r="E104" s="102" t="s">
        <v>77</v>
      </c>
      <c r="F104" s="94" t="s">
        <v>103</v>
      </c>
      <c r="G104" s="94" t="s">
        <v>107</v>
      </c>
      <c r="H104" s="95"/>
      <c r="I104" s="98">
        <f t="shared" si="37"/>
        <v>0</v>
      </c>
      <c r="J104" s="98">
        <f t="shared" si="37"/>
        <v>10</v>
      </c>
      <c r="K104" s="99">
        <f>K105</f>
        <v>10</v>
      </c>
    </row>
    <row r="105" spans="1:11" ht="36">
      <c r="A105" s="135"/>
      <c r="B105" s="81"/>
      <c r="C105" s="66" t="s">
        <v>34</v>
      </c>
      <c r="D105" s="67" t="s">
        <v>21</v>
      </c>
      <c r="E105" s="67" t="s">
        <v>77</v>
      </c>
      <c r="F105" s="67" t="s">
        <v>103</v>
      </c>
      <c r="G105" s="67" t="s">
        <v>108</v>
      </c>
      <c r="H105" s="67" t="s">
        <v>35</v>
      </c>
      <c r="I105" s="68">
        <f>10-10</f>
        <v>0</v>
      </c>
      <c r="J105" s="68">
        <v>10</v>
      </c>
      <c r="K105" s="69">
        <v>10</v>
      </c>
    </row>
    <row r="106" spans="1:11" ht="18.75">
      <c r="A106" s="135"/>
      <c r="B106" s="81"/>
      <c r="C106" s="18" t="s">
        <v>109</v>
      </c>
      <c r="D106" s="19" t="s">
        <v>21</v>
      </c>
      <c r="E106" s="19" t="s">
        <v>25</v>
      </c>
      <c r="F106" s="19"/>
      <c r="G106" s="19"/>
      <c r="H106" s="19"/>
      <c r="I106" s="20">
        <f>I107+I123</f>
        <v>20954.7</v>
      </c>
      <c r="J106" s="20">
        <f>J107+J123</f>
        <v>31783.199999999997</v>
      </c>
      <c r="K106" s="21">
        <f>K107+K123</f>
        <v>1119.2</v>
      </c>
    </row>
    <row r="107" spans="1:11" ht="18.75">
      <c r="A107" s="135"/>
      <c r="B107" s="81"/>
      <c r="C107" s="22" t="s">
        <v>110</v>
      </c>
      <c r="D107" s="19" t="s">
        <v>21</v>
      </c>
      <c r="E107" s="33" t="s">
        <v>25</v>
      </c>
      <c r="F107" s="19" t="s">
        <v>81</v>
      </c>
      <c r="G107" s="33"/>
      <c r="H107" s="33"/>
      <c r="I107" s="20">
        <f t="shared" ref="I107:K109" si="38">I108</f>
        <v>20379.7</v>
      </c>
      <c r="J107" s="20">
        <f t="shared" si="38"/>
        <v>31223.199999999997</v>
      </c>
      <c r="K107" s="21">
        <f>K108</f>
        <v>559.20000000000005</v>
      </c>
    </row>
    <row r="108" spans="1:11" ht="61.5" customHeight="1">
      <c r="A108" s="135"/>
      <c r="B108" s="81"/>
      <c r="C108" s="36" t="s">
        <v>255</v>
      </c>
      <c r="D108" s="27" t="s">
        <v>21</v>
      </c>
      <c r="E108" s="27" t="s">
        <v>25</v>
      </c>
      <c r="F108" s="28" t="s">
        <v>81</v>
      </c>
      <c r="G108" s="28" t="s">
        <v>111</v>
      </c>
      <c r="H108" s="24"/>
      <c r="I108" s="20">
        <f>I109+I119</f>
        <v>20379.7</v>
      </c>
      <c r="J108" s="20">
        <f t="shared" ref="J108:K108" si="39">J109+J119</f>
        <v>31223.199999999997</v>
      </c>
      <c r="K108" s="20">
        <f t="shared" si="39"/>
        <v>559.20000000000005</v>
      </c>
    </row>
    <row r="109" spans="1:11" ht="18.75">
      <c r="A109" s="135"/>
      <c r="B109" s="81"/>
      <c r="C109" s="32" t="s">
        <v>83</v>
      </c>
      <c r="D109" s="19" t="s">
        <v>21</v>
      </c>
      <c r="E109" s="19" t="s">
        <v>25</v>
      </c>
      <c r="F109" s="19" t="s">
        <v>81</v>
      </c>
      <c r="G109" s="19" t="s">
        <v>112</v>
      </c>
      <c r="H109" s="19"/>
      <c r="I109" s="20">
        <f>I110</f>
        <v>983.2</v>
      </c>
      <c r="J109" s="20">
        <f t="shared" si="38"/>
        <v>3835.8</v>
      </c>
      <c r="K109" s="21">
        <f t="shared" si="38"/>
        <v>559.20000000000005</v>
      </c>
    </row>
    <row r="110" spans="1:11" ht="66" customHeight="1">
      <c r="A110" s="135"/>
      <c r="B110" s="81"/>
      <c r="C110" s="22" t="s">
        <v>113</v>
      </c>
      <c r="D110" s="19" t="s">
        <v>21</v>
      </c>
      <c r="E110" s="19" t="s">
        <v>25</v>
      </c>
      <c r="F110" s="19" t="s">
        <v>81</v>
      </c>
      <c r="G110" s="19" t="s">
        <v>114</v>
      </c>
      <c r="H110" s="19"/>
      <c r="I110" s="20">
        <f>I111+I117+I113+I115</f>
        <v>983.2</v>
      </c>
      <c r="J110" s="20">
        <f t="shared" ref="J110:K110" si="40">J111+J117+J113+J115</f>
        <v>3835.8</v>
      </c>
      <c r="K110" s="20">
        <f t="shared" si="40"/>
        <v>559.20000000000005</v>
      </c>
    </row>
    <row r="111" spans="1:11" ht="32.25" customHeight="1">
      <c r="A111" s="135"/>
      <c r="B111" s="81"/>
      <c r="C111" s="100" t="s">
        <v>115</v>
      </c>
      <c r="D111" s="94" t="s">
        <v>21</v>
      </c>
      <c r="E111" s="94" t="s">
        <v>25</v>
      </c>
      <c r="F111" s="94" t="s">
        <v>81</v>
      </c>
      <c r="G111" s="94" t="s">
        <v>116</v>
      </c>
      <c r="H111" s="94"/>
      <c r="I111" s="98">
        <f t="shared" ref="I111:K117" si="41">I112</f>
        <v>735.2</v>
      </c>
      <c r="J111" s="98">
        <f t="shared" si="41"/>
        <v>822.6</v>
      </c>
      <c r="K111" s="99">
        <f>K112</f>
        <v>559.20000000000005</v>
      </c>
    </row>
    <row r="112" spans="1:11" ht="36">
      <c r="A112" s="135"/>
      <c r="B112" s="81"/>
      <c r="C112" s="66" t="s">
        <v>34</v>
      </c>
      <c r="D112" s="71" t="s">
        <v>21</v>
      </c>
      <c r="E112" s="71" t="s">
        <v>25</v>
      </c>
      <c r="F112" s="71" t="s">
        <v>81</v>
      </c>
      <c r="G112" s="71" t="s">
        <v>117</v>
      </c>
      <c r="H112" s="67" t="s">
        <v>35</v>
      </c>
      <c r="I112" s="68">
        <f>772.1-50+13.2+124.4-124.4-0.1</f>
        <v>735.2</v>
      </c>
      <c r="J112" s="68">
        <v>822.6</v>
      </c>
      <c r="K112" s="69">
        <v>559.20000000000005</v>
      </c>
    </row>
    <row r="113" spans="1:11" ht="18.75" hidden="1">
      <c r="A113" s="135"/>
      <c r="B113" s="81"/>
      <c r="C113" s="22" t="s">
        <v>241</v>
      </c>
      <c r="D113" s="19" t="s">
        <v>21</v>
      </c>
      <c r="E113" s="19" t="s">
        <v>25</v>
      </c>
      <c r="F113" s="19" t="s">
        <v>81</v>
      </c>
      <c r="G113" s="19" t="s">
        <v>240</v>
      </c>
      <c r="H113" s="19"/>
      <c r="I113" s="20">
        <f t="shared" si="41"/>
        <v>0</v>
      </c>
      <c r="J113" s="20">
        <f t="shared" si="41"/>
        <v>0</v>
      </c>
      <c r="K113" s="21">
        <f t="shared" si="41"/>
        <v>0</v>
      </c>
    </row>
    <row r="114" spans="1:11" ht="36" hidden="1">
      <c r="A114" s="135"/>
      <c r="B114" s="81"/>
      <c r="C114" s="23" t="s">
        <v>34</v>
      </c>
      <c r="D114" s="29" t="s">
        <v>21</v>
      </c>
      <c r="E114" s="29" t="s">
        <v>25</v>
      </c>
      <c r="F114" s="29" t="s">
        <v>81</v>
      </c>
      <c r="G114" s="29" t="s">
        <v>240</v>
      </c>
      <c r="H114" s="24" t="s">
        <v>35</v>
      </c>
      <c r="I114" s="25">
        <v>0</v>
      </c>
      <c r="J114" s="25">
        <v>0</v>
      </c>
      <c r="K114" s="26">
        <v>0</v>
      </c>
    </row>
    <row r="115" spans="1:11" ht="32.25" customHeight="1">
      <c r="A115" s="135"/>
      <c r="B115" s="81"/>
      <c r="C115" s="100" t="s">
        <v>273</v>
      </c>
      <c r="D115" s="94" t="s">
        <v>21</v>
      </c>
      <c r="E115" s="94" t="s">
        <v>25</v>
      </c>
      <c r="F115" s="94" t="s">
        <v>81</v>
      </c>
      <c r="G115" s="94" t="s">
        <v>274</v>
      </c>
      <c r="H115" s="94"/>
      <c r="I115" s="98">
        <f t="shared" si="41"/>
        <v>248</v>
      </c>
      <c r="J115" s="98">
        <f t="shared" si="41"/>
        <v>3013.2000000000003</v>
      </c>
      <c r="K115" s="99">
        <f>K116</f>
        <v>0</v>
      </c>
    </row>
    <row r="116" spans="1:11" ht="36">
      <c r="A116" s="135"/>
      <c r="B116" s="81"/>
      <c r="C116" s="66" t="s">
        <v>34</v>
      </c>
      <c r="D116" s="71" t="s">
        <v>21</v>
      </c>
      <c r="E116" s="71" t="s">
        <v>25</v>
      </c>
      <c r="F116" s="71" t="s">
        <v>81</v>
      </c>
      <c r="G116" s="71" t="s">
        <v>274</v>
      </c>
      <c r="H116" s="67" t="s">
        <v>35</v>
      </c>
      <c r="I116" s="68">
        <f>200-124.4-21.6+127.5+66.5</f>
        <v>248</v>
      </c>
      <c r="J116" s="68">
        <f>4930.3-1917.1</f>
        <v>3013.2000000000003</v>
      </c>
      <c r="K116" s="69">
        <v>0</v>
      </c>
    </row>
    <row r="117" spans="1:11" ht="18.75" hidden="1">
      <c r="A117" s="135"/>
      <c r="B117" s="81"/>
      <c r="C117" s="22" t="s">
        <v>232</v>
      </c>
      <c r="D117" s="19" t="s">
        <v>21</v>
      </c>
      <c r="E117" s="19" t="s">
        <v>25</v>
      </c>
      <c r="F117" s="19" t="s">
        <v>81</v>
      </c>
      <c r="G117" s="19" t="s">
        <v>231</v>
      </c>
      <c r="H117" s="19"/>
      <c r="I117" s="20">
        <f t="shared" si="41"/>
        <v>0</v>
      </c>
      <c r="J117" s="20">
        <f t="shared" si="41"/>
        <v>0</v>
      </c>
      <c r="K117" s="21">
        <f t="shared" si="41"/>
        <v>0</v>
      </c>
    </row>
    <row r="118" spans="1:11" ht="36" hidden="1">
      <c r="A118" s="135"/>
      <c r="B118" s="81"/>
      <c r="C118" s="23" t="s">
        <v>34</v>
      </c>
      <c r="D118" s="29" t="s">
        <v>21</v>
      </c>
      <c r="E118" s="29" t="s">
        <v>25</v>
      </c>
      <c r="F118" s="29" t="s">
        <v>81</v>
      </c>
      <c r="G118" s="29" t="s">
        <v>231</v>
      </c>
      <c r="H118" s="24" t="s">
        <v>35</v>
      </c>
      <c r="I118" s="25">
        <v>0</v>
      </c>
      <c r="J118" s="25">
        <v>0</v>
      </c>
      <c r="K118" s="26">
        <v>0</v>
      </c>
    </row>
    <row r="119" spans="1:11" ht="18.75">
      <c r="A119" s="135"/>
      <c r="B119" s="81"/>
      <c r="C119" s="38" t="s">
        <v>296</v>
      </c>
      <c r="D119" s="19" t="s">
        <v>21</v>
      </c>
      <c r="E119" s="19" t="s">
        <v>25</v>
      </c>
      <c r="F119" s="19" t="s">
        <v>81</v>
      </c>
      <c r="G119" s="19" t="s">
        <v>297</v>
      </c>
      <c r="H119" s="39"/>
      <c r="I119" s="40">
        <f>I120</f>
        <v>19396.5</v>
      </c>
      <c r="J119" s="40">
        <f>J120</f>
        <v>27387.399999999998</v>
      </c>
      <c r="K119" s="40">
        <f>K120</f>
        <v>0</v>
      </c>
    </row>
    <row r="120" spans="1:11" ht="37.5">
      <c r="A120" s="135"/>
      <c r="B120" s="81"/>
      <c r="C120" s="22" t="s">
        <v>300</v>
      </c>
      <c r="D120" s="19" t="s">
        <v>21</v>
      </c>
      <c r="E120" s="19" t="s">
        <v>25</v>
      </c>
      <c r="F120" s="19" t="s">
        <v>81</v>
      </c>
      <c r="G120" s="19" t="s">
        <v>298</v>
      </c>
      <c r="H120" s="19"/>
      <c r="I120" s="20">
        <f>I121</f>
        <v>19396.5</v>
      </c>
      <c r="J120" s="20">
        <f t="shared" ref="J120:K120" si="42">J121</f>
        <v>27387.399999999998</v>
      </c>
      <c r="K120" s="20">
        <f t="shared" si="42"/>
        <v>0</v>
      </c>
    </row>
    <row r="121" spans="1:11" ht="56.25">
      <c r="A121" s="135"/>
      <c r="B121" s="81"/>
      <c r="C121" s="100" t="s">
        <v>301</v>
      </c>
      <c r="D121" s="94" t="s">
        <v>21</v>
      </c>
      <c r="E121" s="94" t="s">
        <v>25</v>
      </c>
      <c r="F121" s="94" t="s">
        <v>81</v>
      </c>
      <c r="G121" s="94" t="s">
        <v>299</v>
      </c>
      <c r="H121" s="94"/>
      <c r="I121" s="98">
        <f t="shared" ref="I121:J121" si="43">I122</f>
        <v>19396.5</v>
      </c>
      <c r="J121" s="98">
        <f t="shared" si="43"/>
        <v>27387.399999999998</v>
      </c>
      <c r="K121" s="99">
        <f>K122</f>
        <v>0</v>
      </c>
    </row>
    <row r="122" spans="1:11" ht="36">
      <c r="A122" s="135"/>
      <c r="B122" s="81"/>
      <c r="C122" s="66" t="s">
        <v>34</v>
      </c>
      <c r="D122" s="71" t="s">
        <v>21</v>
      </c>
      <c r="E122" s="71" t="s">
        <v>25</v>
      </c>
      <c r="F122" s="71" t="s">
        <v>81</v>
      </c>
      <c r="G122" s="71" t="s">
        <v>299</v>
      </c>
      <c r="H122" s="67" t="s">
        <v>35</v>
      </c>
      <c r="I122" s="68">
        <f>17844.8+1551.7</f>
        <v>19396.5</v>
      </c>
      <c r="J122" s="68">
        <f>25470.3+1917.1</f>
        <v>27387.399999999998</v>
      </c>
      <c r="K122" s="69">
        <v>0</v>
      </c>
    </row>
    <row r="123" spans="1:11" ht="22.9" customHeight="1">
      <c r="A123" s="135"/>
      <c r="B123" s="81"/>
      <c r="C123" s="18" t="s">
        <v>102</v>
      </c>
      <c r="D123" s="19" t="s">
        <v>21</v>
      </c>
      <c r="E123" s="19" t="s">
        <v>25</v>
      </c>
      <c r="F123" s="19" t="s">
        <v>118</v>
      </c>
      <c r="G123" s="29"/>
      <c r="H123" s="24"/>
      <c r="I123" s="20">
        <f>I129+I124</f>
        <v>575</v>
      </c>
      <c r="J123" s="20">
        <f t="shared" ref="J123:K123" si="44">J129+J124</f>
        <v>560</v>
      </c>
      <c r="K123" s="21">
        <f t="shared" si="44"/>
        <v>560</v>
      </c>
    </row>
    <row r="124" spans="1:11" ht="67.5" customHeight="1">
      <c r="A124" s="135"/>
      <c r="B124" s="81"/>
      <c r="C124" s="36" t="s">
        <v>256</v>
      </c>
      <c r="D124" s="27" t="s">
        <v>21</v>
      </c>
      <c r="E124" s="27" t="s">
        <v>25</v>
      </c>
      <c r="F124" s="28" t="s">
        <v>118</v>
      </c>
      <c r="G124" s="28" t="s">
        <v>213</v>
      </c>
      <c r="H124" s="24"/>
      <c r="I124" s="20">
        <f t="shared" ref="I124:K126" si="45">I125</f>
        <v>60</v>
      </c>
      <c r="J124" s="20">
        <f t="shared" si="45"/>
        <v>60</v>
      </c>
      <c r="K124" s="21">
        <f>K125</f>
        <v>60</v>
      </c>
    </row>
    <row r="125" spans="1:11" ht="30.75" customHeight="1">
      <c r="A125" s="135"/>
      <c r="B125" s="81"/>
      <c r="C125" s="32" t="s">
        <v>83</v>
      </c>
      <c r="D125" s="19" t="s">
        <v>21</v>
      </c>
      <c r="E125" s="19" t="s">
        <v>25</v>
      </c>
      <c r="F125" s="19" t="s">
        <v>118</v>
      </c>
      <c r="G125" s="19" t="s">
        <v>214</v>
      </c>
      <c r="H125" s="19"/>
      <c r="I125" s="20">
        <f>I126</f>
        <v>60</v>
      </c>
      <c r="J125" s="20">
        <f t="shared" si="45"/>
        <v>60</v>
      </c>
      <c r="K125" s="21">
        <f t="shared" si="45"/>
        <v>60</v>
      </c>
    </row>
    <row r="126" spans="1:11" ht="39" customHeight="1">
      <c r="A126" s="135"/>
      <c r="B126" s="81"/>
      <c r="C126" s="22" t="s">
        <v>217</v>
      </c>
      <c r="D126" s="19" t="s">
        <v>21</v>
      </c>
      <c r="E126" s="19" t="s">
        <v>25</v>
      </c>
      <c r="F126" s="19" t="s">
        <v>118</v>
      </c>
      <c r="G126" s="19" t="s">
        <v>215</v>
      </c>
      <c r="H126" s="19"/>
      <c r="I126" s="20">
        <f>I127</f>
        <v>60</v>
      </c>
      <c r="J126" s="20">
        <f t="shared" si="45"/>
        <v>60</v>
      </c>
      <c r="K126" s="21">
        <f t="shared" si="45"/>
        <v>60</v>
      </c>
    </row>
    <row r="127" spans="1:11" ht="58.5" customHeight="1">
      <c r="A127" s="135"/>
      <c r="B127" s="81"/>
      <c r="C127" s="100" t="s">
        <v>218</v>
      </c>
      <c r="D127" s="94" t="s">
        <v>21</v>
      </c>
      <c r="E127" s="94" t="s">
        <v>25</v>
      </c>
      <c r="F127" s="94" t="s">
        <v>118</v>
      </c>
      <c r="G127" s="94" t="s">
        <v>216</v>
      </c>
      <c r="H127" s="94"/>
      <c r="I127" s="98">
        <f t="shared" ref="I127:J127" si="46">I128</f>
        <v>60</v>
      </c>
      <c r="J127" s="98">
        <f t="shared" si="46"/>
        <v>60</v>
      </c>
      <c r="K127" s="99">
        <f>K128</f>
        <v>60</v>
      </c>
    </row>
    <row r="128" spans="1:11" ht="22.9" customHeight="1">
      <c r="A128" s="135"/>
      <c r="B128" s="81"/>
      <c r="C128" s="66" t="s">
        <v>36</v>
      </c>
      <c r="D128" s="71" t="s">
        <v>21</v>
      </c>
      <c r="E128" s="71" t="s">
        <v>25</v>
      </c>
      <c r="F128" s="71" t="s">
        <v>118</v>
      </c>
      <c r="G128" s="71" t="s">
        <v>216</v>
      </c>
      <c r="H128" s="67" t="s">
        <v>37</v>
      </c>
      <c r="I128" s="68">
        <v>60</v>
      </c>
      <c r="J128" s="68">
        <v>60</v>
      </c>
      <c r="K128" s="69">
        <v>60</v>
      </c>
    </row>
    <row r="129" spans="1:11" ht="18.75">
      <c r="A129" s="135"/>
      <c r="B129" s="81"/>
      <c r="C129" s="22" t="s">
        <v>45</v>
      </c>
      <c r="D129" s="19" t="s">
        <v>21</v>
      </c>
      <c r="E129" s="19" t="s">
        <v>25</v>
      </c>
      <c r="F129" s="19" t="s">
        <v>118</v>
      </c>
      <c r="G129" s="19" t="s">
        <v>46</v>
      </c>
      <c r="H129" s="19"/>
      <c r="I129" s="20">
        <f t="shared" ref="I129:J129" si="47">I130</f>
        <v>515</v>
      </c>
      <c r="J129" s="20">
        <f t="shared" si="47"/>
        <v>500</v>
      </c>
      <c r="K129" s="21">
        <f>K130</f>
        <v>500</v>
      </c>
    </row>
    <row r="130" spans="1:11" ht="18.75">
      <c r="A130" s="135"/>
      <c r="B130" s="81"/>
      <c r="C130" s="22" t="s">
        <v>47</v>
      </c>
      <c r="D130" s="19" t="s">
        <v>21</v>
      </c>
      <c r="E130" s="19" t="s">
        <v>25</v>
      </c>
      <c r="F130" s="19" t="s">
        <v>118</v>
      </c>
      <c r="G130" s="19" t="s">
        <v>48</v>
      </c>
      <c r="H130" s="19"/>
      <c r="I130" s="20">
        <f>I133+I131</f>
        <v>515</v>
      </c>
      <c r="J130" s="20">
        <f>J133</f>
        <v>500</v>
      </c>
      <c r="K130" s="21">
        <f>K133</f>
        <v>500</v>
      </c>
    </row>
    <row r="131" spans="1:11" ht="24.6" customHeight="1">
      <c r="A131" s="135"/>
      <c r="B131" s="81"/>
      <c r="C131" s="93" t="s">
        <v>311</v>
      </c>
      <c r="D131" s="94" t="s">
        <v>21</v>
      </c>
      <c r="E131" s="94" t="s">
        <v>25</v>
      </c>
      <c r="F131" s="94" t="s">
        <v>118</v>
      </c>
      <c r="G131" s="94" t="s">
        <v>310</v>
      </c>
      <c r="H131" s="94"/>
      <c r="I131" s="98">
        <f t="shared" ref="I131:J133" si="48">I132</f>
        <v>45</v>
      </c>
      <c r="J131" s="98">
        <f t="shared" si="48"/>
        <v>0</v>
      </c>
      <c r="K131" s="99">
        <f>K132</f>
        <v>0</v>
      </c>
    </row>
    <row r="132" spans="1:11" ht="36">
      <c r="A132" s="135"/>
      <c r="B132" s="81"/>
      <c r="C132" s="66" t="s">
        <v>34</v>
      </c>
      <c r="D132" s="67" t="s">
        <v>21</v>
      </c>
      <c r="E132" s="67" t="s">
        <v>25</v>
      </c>
      <c r="F132" s="67" t="s">
        <v>118</v>
      </c>
      <c r="G132" s="67" t="s">
        <v>310</v>
      </c>
      <c r="H132" s="67" t="s">
        <v>35</v>
      </c>
      <c r="I132" s="68">
        <v>45</v>
      </c>
      <c r="J132" s="68">
        <v>0</v>
      </c>
      <c r="K132" s="69">
        <v>0</v>
      </c>
    </row>
    <row r="133" spans="1:11" ht="18.75">
      <c r="A133" s="135"/>
      <c r="B133" s="81"/>
      <c r="C133" s="93" t="s">
        <v>119</v>
      </c>
      <c r="D133" s="94" t="s">
        <v>21</v>
      </c>
      <c r="E133" s="94" t="s">
        <v>25</v>
      </c>
      <c r="F133" s="94" t="s">
        <v>118</v>
      </c>
      <c r="G133" s="94" t="s">
        <v>120</v>
      </c>
      <c r="H133" s="94"/>
      <c r="I133" s="98">
        <f t="shared" si="48"/>
        <v>470.00000000000006</v>
      </c>
      <c r="J133" s="98">
        <f t="shared" si="48"/>
        <v>500</v>
      </c>
      <c r="K133" s="99">
        <f>K134</f>
        <v>500</v>
      </c>
    </row>
    <row r="134" spans="1:11" ht="36">
      <c r="A134" s="135"/>
      <c r="B134" s="81"/>
      <c r="C134" s="66" t="s">
        <v>34</v>
      </c>
      <c r="D134" s="67" t="s">
        <v>21</v>
      </c>
      <c r="E134" s="67" t="s">
        <v>25</v>
      </c>
      <c r="F134" s="67" t="s">
        <v>118</v>
      </c>
      <c r="G134" s="67" t="s">
        <v>120</v>
      </c>
      <c r="H134" s="67" t="s">
        <v>35</v>
      </c>
      <c r="I134" s="68">
        <f>791.7-400+78.3</f>
        <v>470.00000000000006</v>
      </c>
      <c r="J134" s="68">
        <v>500</v>
      </c>
      <c r="K134" s="69">
        <v>500</v>
      </c>
    </row>
    <row r="135" spans="1:11" ht="18.75">
      <c r="A135" s="135"/>
      <c r="B135" s="81"/>
      <c r="C135" s="18" t="s">
        <v>121</v>
      </c>
      <c r="D135" s="19" t="s">
        <v>21</v>
      </c>
      <c r="E135" s="19" t="s">
        <v>122</v>
      </c>
      <c r="F135" s="19"/>
      <c r="G135" s="19" t="s">
        <v>24</v>
      </c>
      <c r="H135" s="19" t="s">
        <v>24</v>
      </c>
      <c r="I135" s="20">
        <f>I136+I153+I143</f>
        <v>35081.599999999999</v>
      </c>
      <c r="J135" s="20">
        <f>J136+J153</f>
        <v>3909.1</v>
      </c>
      <c r="K135" s="21">
        <f>K136+K153</f>
        <v>3773</v>
      </c>
    </row>
    <row r="136" spans="1:11" ht="18.75">
      <c r="A136" s="135"/>
      <c r="B136" s="81"/>
      <c r="C136" s="18" t="s">
        <v>123</v>
      </c>
      <c r="D136" s="19" t="s">
        <v>21</v>
      </c>
      <c r="E136" s="19" t="s">
        <v>122</v>
      </c>
      <c r="F136" s="19" t="s">
        <v>23</v>
      </c>
      <c r="G136" s="19"/>
      <c r="H136" s="19"/>
      <c r="I136" s="20">
        <f t="shared" ref="I136:J137" si="49">I137</f>
        <v>1783.2</v>
      </c>
      <c r="J136" s="20">
        <f t="shared" si="49"/>
        <v>805</v>
      </c>
      <c r="K136" s="21">
        <f>K137</f>
        <v>578.9</v>
      </c>
    </row>
    <row r="137" spans="1:11" ht="18.75">
      <c r="A137" s="135"/>
      <c r="B137" s="81"/>
      <c r="C137" s="22" t="s">
        <v>45</v>
      </c>
      <c r="D137" s="19" t="s">
        <v>21</v>
      </c>
      <c r="E137" s="19" t="s">
        <v>122</v>
      </c>
      <c r="F137" s="19" t="s">
        <v>23</v>
      </c>
      <c r="G137" s="19" t="s">
        <v>46</v>
      </c>
      <c r="H137" s="19"/>
      <c r="I137" s="20">
        <f t="shared" si="49"/>
        <v>1783.2</v>
      </c>
      <c r="J137" s="20">
        <f t="shared" si="49"/>
        <v>805</v>
      </c>
      <c r="K137" s="21">
        <f>K138</f>
        <v>578.9</v>
      </c>
    </row>
    <row r="138" spans="1:11" ht="18.75">
      <c r="A138" s="135"/>
      <c r="B138" s="81"/>
      <c r="C138" s="22" t="s">
        <v>47</v>
      </c>
      <c r="D138" s="19" t="s">
        <v>21</v>
      </c>
      <c r="E138" s="19" t="s">
        <v>122</v>
      </c>
      <c r="F138" s="19" t="s">
        <v>23</v>
      </c>
      <c r="G138" s="19" t="s">
        <v>48</v>
      </c>
      <c r="H138" s="19"/>
      <c r="I138" s="20">
        <f>I141+I139</f>
        <v>1783.2</v>
      </c>
      <c r="J138" s="20">
        <f>J141+J139</f>
        <v>805</v>
      </c>
      <c r="K138" s="21">
        <f>K141+K139</f>
        <v>578.9</v>
      </c>
    </row>
    <row r="139" spans="1:11" ht="18.75">
      <c r="A139" s="135"/>
      <c r="B139" s="81"/>
      <c r="C139" s="93" t="s">
        <v>124</v>
      </c>
      <c r="D139" s="94" t="s">
        <v>21</v>
      </c>
      <c r="E139" s="94" t="s">
        <v>122</v>
      </c>
      <c r="F139" s="94" t="s">
        <v>23</v>
      </c>
      <c r="G139" s="110" t="s">
        <v>125</v>
      </c>
      <c r="H139" s="95"/>
      <c r="I139" s="98">
        <f t="shared" ref="I139:J139" si="50">I140</f>
        <v>50</v>
      </c>
      <c r="J139" s="98">
        <f t="shared" si="50"/>
        <v>50</v>
      </c>
      <c r="K139" s="99">
        <f>K140</f>
        <v>50</v>
      </c>
    </row>
    <row r="140" spans="1:11" ht="36">
      <c r="A140" s="135"/>
      <c r="B140" s="81"/>
      <c r="C140" s="66" t="s">
        <v>34</v>
      </c>
      <c r="D140" s="67" t="s">
        <v>21</v>
      </c>
      <c r="E140" s="67" t="s">
        <v>122</v>
      </c>
      <c r="F140" s="67" t="s">
        <v>23</v>
      </c>
      <c r="G140" s="67" t="s">
        <v>125</v>
      </c>
      <c r="H140" s="67" t="s">
        <v>35</v>
      </c>
      <c r="I140" s="68">
        <v>50</v>
      </c>
      <c r="J140" s="68">
        <v>50</v>
      </c>
      <c r="K140" s="69">
        <v>50</v>
      </c>
    </row>
    <row r="141" spans="1:11" ht="37.5">
      <c r="A141" s="135"/>
      <c r="B141" s="81"/>
      <c r="C141" s="93" t="s">
        <v>126</v>
      </c>
      <c r="D141" s="94" t="s">
        <v>21</v>
      </c>
      <c r="E141" s="94" t="s">
        <v>122</v>
      </c>
      <c r="F141" s="94" t="s">
        <v>23</v>
      </c>
      <c r="G141" s="110" t="s">
        <v>127</v>
      </c>
      <c r="H141" s="95"/>
      <c r="I141" s="98">
        <f t="shared" ref="I141:J141" si="51">I142</f>
        <v>1733.2</v>
      </c>
      <c r="J141" s="98">
        <f t="shared" si="51"/>
        <v>755</v>
      </c>
      <c r="K141" s="99">
        <f>K142</f>
        <v>528.9</v>
      </c>
    </row>
    <row r="142" spans="1:11" ht="36">
      <c r="A142" s="135"/>
      <c r="B142" s="81"/>
      <c r="C142" s="66" t="s">
        <v>34</v>
      </c>
      <c r="D142" s="67" t="s">
        <v>21</v>
      </c>
      <c r="E142" s="67" t="s">
        <v>122</v>
      </c>
      <c r="F142" s="67" t="s">
        <v>23</v>
      </c>
      <c r="G142" s="67" t="s">
        <v>127</v>
      </c>
      <c r="H142" s="67" t="s">
        <v>35</v>
      </c>
      <c r="I142" s="68">
        <v>1733.2</v>
      </c>
      <c r="J142" s="68">
        <v>755</v>
      </c>
      <c r="K142" s="69">
        <v>528.9</v>
      </c>
    </row>
    <row r="143" spans="1:11" ht="18.75">
      <c r="A143" s="135"/>
      <c r="B143" s="81"/>
      <c r="C143" s="22" t="s">
        <v>233</v>
      </c>
      <c r="D143" s="33" t="s">
        <v>21</v>
      </c>
      <c r="E143" s="19" t="s">
        <v>122</v>
      </c>
      <c r="F143" s="19" t="s">
        <v>75</v>
      </c>
      <c r="G143" s="24"/>
      <c r="H143" s="24"/>
      <c r="I143" s="20">
        <f>I144</f>
        <v>1647.8</v>
      </c>
      <c r="J143" s="20">
        <f t="shared" ref="J143:K143" si="52">J144</f>
        <v>0</v>
      </c>
      <c r="K143" s="21">
        <f t="shared" si="52"/>
        <v>0</v>
      </c>
    </row>
    <row r="144" spans="1:11" ht="75">
      <c r="A144" s="135"/>
      <c r="B144" s="81"/>
      <c r="C144" s="22" t="s">
        <v>257</v>
      </c>
      <c r="D144" s="19" t="s">
        <v>21</v>
      </c>
      <c r="E144" s="19" t="s">
        <v>122</v>
      </c>
      <c r="F144" s="19" t="s">
        <v>75</v>
      </c>
      <c r="G144" s="19" t="s">
        <v>234</v>
      </c>
      <c r="H144" s="19"/>
      <c r="I144" s="20">
        <f>I145</f>
        <v>1647.8</v>
      </c>
      <c r="J144" s="20">
        <f t="shared" ref="J144:K144" si="53">J145</f>
        <v>0</v>
      </c>
      <c r="K144" s="21">
        <f t="shared" si="53"/>
        <v>0</v>
      </c>
    </row>
    <row r="145" spans="1:11" ht="18.75">
      <c r="A145" s="135"/>
      <c r="B145" s="81"/>
      <c r="C145" s="32" t="s">
        <v>83</v>
      </c>
      <c r="D145" s="19" t="s">
        <v>21</v>
      </c>
      <c r="E145" s="19" t="s">
        <v>122</v>
      </c>
      <c r="F145" s="19" t="s">
        <v>75</v>
      </c>
      <c r="G145" s="19" t="s">
        <v>235</v>
      </c>
      <c r="H145" s="19"/>
      <c r="I145" s="20">
        <f>I146</f>
        <v>1647.8</v>
      </c>
      <c r="J145" s="20">
        <f t="shared" ref="J145:K145" si="54">J146</f>
        <v>0</v>
      </c>
      <c r="K145" s="21">
        <f t="shared" si="54"/>
        <v>0</v>
      </c>
    </row>
    <row r="146" spans="1:11" ht="37.5">
      <c r="A146" s="135"/>
      <c r="B146" s="81"/>
      <c r="C146" s="22" t="s">
        <v>236</v>
      </c>
      <c r="D146" s="19" t="s">
        <v>21</v>
      </c>
      <c r="E146" s="19" t="s">
        <v>122</v>
      </c>
      <c r="F146" s="19" t="s">
        <v>75</v>
      </c>
      <c r="G146" s="19" t="s">
        <v>237</v>
      </c>
      <c r="H146" s="19"/>
      <c r="I146" s="20">
        <f>I149+I151+I147</f>
        <v>1647.8</v>
      </c>
      <c r="J146" s="20">
        <f>J149</f>
        <v>0</v>
      </c>
      <c r="K146" s="21">
        <f>K149</f>
        <v>0</v>
      </c>
    </row>
    <row r="147" spans="1:11" ht="34.15" customHeight="1">
      <c r="A147" s="135"/>
      <c r="B147" s="81"/>
      <c r="C147" s="100" t="s">
        <v>303</v>
      </c>
      <c r="D147" s="94" t="s">
        <v>21</v>
      </c>
      <c r="E147" s="94" t="s">
        <v>122</v>
      </c>
      <c r="F147" s="94" t="s">
        <v>75</v>
      </c>
      <c r="G147" s="110" t="s">
        <v>302</v>
      </c>
      <c r="H147" s="95"/>
      <c r="I147" s="98">
        <f t="shared" ref="I147:J149" si="55">I148</f>
        <v>119.5</v>
      </c>
      <c r="J147" s="98">
        <f t="shared" si="55"/>
        <v>0</v>
      </c>
      <c r="K147" s="99">
        <f>K148</f>
        <v>0</v>
      </c>
    </row>
    <row r="148" spans="1:11" ht="36">
      <c r="A148" s="135"/>
      <c r="B148" s="81"/>
      <c r="C148" s="66" t="s">
        <v>34</v>
      </c>
      <c r="D148" s="67" t="s">
        <v>21</v>
      </c>
      <c r="E148" s="67" t="s">
        <v>122</v>
      </c>
      <c r="F148" s="67" t="s">
        <v>75</v>
      </c>
      <c r="G148" s="67" t="s">
        <v>302</v>
      </c>
      <c r="H148" s="67" t="s">
        <v>35</v>
      </c>
      <c r="I148" s="68">
        <f>143.5-23.9-0.1</f>
        <v>119.5</v>
      </c>
      <c r="J148" s="68">
        <v>0</v>
      </c>
      <c r="K148" s="69">
        <v>0</v>
      </c>
    </row>
    <row r="149" spans="1:11" ht="18.75">
      <c r="A149" s="135"/>
      <c r="B149" s="81"/>
      <c r="C149" s="100" t="s">
        <v>238</v>
      </c>
      <c r="D149" s="94" t="s">
        <v>21</v>
      </c>
      <c r="E149" s="94" t="s">
        <v>122</v>
      </c>
      <c r="F149" s="94" t="s">
        <v>75</v>
      </c>
      <c r="G149" s="110" t="s">
        <v>239</v>
      </c>
      <c r="H149" s="95"/>
      <c r="I149" s="98">
        <f t="shared" si="55"/>
        <v>424</v>
      </c>
      <c r="J149" s="98">
        <f t="shared" si="55"/>
        <v>0</v>
      </c>
      <c r="K149" s="99">
        <f>K150</f>
        <v>0</v>
      </c>
    </row>
    <row r="150" spans="1:11" ht="36">
      <c r="A150" s="135"/>
      <c r="B150" s="81"/>
      <c r="C150" s="66" t="s">
        <v>34</v>
      </c>
      <c r="D150" s="67" t="s">
        <v>21</v>
      </c>
      <c r="E150" s="67" t="s">
        <v>122</v>
      </c>
      <c r="F150" s="67" t="s">
        <v>75</v>
      </c>
      <c r="G150" s="67" t="s">
        <v>239</v>
      </c>
      <c r="H150" s="67" t="s">
        <v>35</v>
      </c>
      <c r="I150" s="68">
        <v>424</v>
      </c>
      <c r="J150" s="68">
        <v>0</v>
      </c>
      <c r="K150" s="69">
        <v>0</v>
      </c>
    </row>
    <row r="151" spans="1:11" ht="65.45" customHeight="1">
      <c r="A151" s="135"/>
      <c r="B151" s="81"/>
      <c r="C151" s="93" t="s">
        <v>286</v>
      </c>
      <c r="D151" s="94" t="s">
        <v>21</v>
      </c>
      <c r="E151" s="94" t="s">
        <v>122</v>
      </c>
      <c r="F151" s="94" t="s">
        <v>75</v>
      </c>
      <c r="G151" s="110" t="s">
        <v>285</v>
      </c>
      <c r="H151" s="95"/>
      <c r="I151" s="98">
        <f t="shared" ref="I151:J151" si="56">I152</f>
        <v>1104.3</v>
      </c>
      <c r="J151" s="98">
        <f t="shared" si="56"/>
        <v>0</v>
      </c>
      <c r="K151" s="99">
        <f>K152</f>
        <v>0</v>
      </c>
    </row>
    <row r="152" spans="1:11" ht="43.9" customHeight="1">
      <c r="A152" s="135"/>
      <c r="B152" s="81"/>
      <c r="C152" s="66" t="s">
        <v>242</v>
      </c>
      <c r="D152" s="67" t="s">
        <v>21</v>
      </c>
      <c r="E152" s="67" t="s">
        <v>122</v>
      </c>
      <c r="F152" s="67" t="s">
        <v>75</v>
      </c>
      <c r="G152" s="67" t="s">
        <v>285</v>
      </c>
      <c r="H152" s="67" t="s">
        <v>243</v>
      </c>
      <c r="I152" s="68">
        <f>676+428.3</f>
        <v>1104.3</v>
      </c>
      <c r="J152" s="68">
        <v>0</v>
      </c>
      <c r="K152" s="69">
        <v>0</v>
      </c>
    </row>
    <row r="153" spans="1:11" ht="18.75">
      <c r="A153" s="135"/>
      <c r="B153" s="81"/>
      <c r="C153" s="22" t="s">
        <v>128</v>
      </c>
      <c r="D153" s="19" t="s">
        <v>21</v>
      </c>
      <c r="E153" s="19" t="s">
        <v>122</v>
      </c>
      <c r="F153" s="27" t="s">
        <v>77</v>
      </c>
      <c r="G153" s="24"/>
      <c r="H153" s="24"/>
      <c r="I153" s="20">
        <f>I154+I180+I175+I185</f>
        <v>31650.6</v>
      </c>
      <c r="J153" s="20">
        <f>J154+J180+J175+J185</f>
        <v>3104.1</v>
      </c>
      <c r="K153" s="20">
        <f>K154+K180+K175+K185</f>
        <v>3194.1</v>
      </c>
    </row>
    <row r="154" spans="1:11" ht="56.25">
      <c r="A154" s="135"/>
      <c r="B154" s="81"/>
      <c r="C154" s="22" t="s">
        <v>258</v>
      </c>
      <c r="D154" s="19" t="s">
        <v>21</v>
      </c>
      <c r="E154" s="19" t="s">
        <v>122</v>
      </c>
      <c r="F154" s="19" t="s">
        <v>77</v>
      </c>
      <c r="G154" s="19" t="s">
        <v>129</v>
      </c>
      <c r="H154" s="19"/>
      <c r="I154" s="20">
        <f>I155</f>
        <v>13503.099999999999</v>
      </c>
      <c r="J154" s="20">
        <f t="shared" ref="J154:K154" si="57">J155</f>
        <v>3104.1</v>
      </c>
      <c r="K154" s="21">
        <f t="shared" si="57"/>
        <v>3194.1</v>
      </c>
    </row>
    <row r="155" spans="1:11" ht="18.75">
      <c r="A155" s="135"/>
      <c r="B155" s="81"/>
      <c r="C155" s="32" t="s">
        <v>83</v>
      </c>
      <c r="D155" s="19" t="s">
        <v>21</v>
      </c>
      <c r="E155" s="19" t="s">
        <v>122</v>
      </c>
      <c r="F155" s="19" t="s">
        <v>77</v>
      </c>
      <c r="G155" s="19" t="s">
        <v>130</v>
      </c>
      <c r="H155" s="19"/>
      <c r="I155" s="20">
        <f>I156+I162+I167+I170</f>
        <v>13503.099999999999</v>
      </c>
      <c r="J155" s="20">
        <f>J156+J162+J167</f>
        <v>3104.1</v>
      </c>
      <c r="K155" s="21">
        <f>K156+K162+K167</f>
        <v>3194.1</v>
      </c>
    </row>
    <row r="156" spans="1:11" ht="37.5">
      <c r="A156" s="135"/>
      <c r="B156" s="81"/>
      <c r="C156" s="22" t="s">
        <v>131</v>
      </c>
      <c r="D156" s="19" t="s">
        <v>21</v>
      </c>
      <c r="E156" s="19" t="s">
        <v>122</v>
      </c>
      <c r="F156" s="19" t="s">
        <v>77</v>
      </c>
      <c r="G156" s="19" t="s">
        <v>132</v>
      </c>
      <c r="H156" s="19"/>
      <c r="I156" s="20">
        <f>I157+I160</f>
        <v>1829.3999999999999</v>
      </c>
      <c r="J156" s="20">
        <f t="shared" ref="J156:K156" si="58">J157+J160</f>
        <v>1585.1</v>
      </c>
      <c r="K156" s="21">
        <f t="shared" si="58"/>
        <v>1675.1</v>
      </c>
    </row>
    <row r="157" spans="1:11" ht="18.75">
      <c r="A157" s="135"/>
      <c r="B157" s="81"/>
      <c r="C157" s="22" t="s">
        <v>133</v>
      </c>
      <c r="D157" s="19" t="s">
        <v>21</v>
      </c>
      <c r="E157" s="19" t="s">
        <v>122</v>
      </c>
      <c r="F157" s="27" t="s">
        <v>77</v>
      </c>
      <c r="G157" s="27" t="s">
        <v>134</v>
      </c>
      <c r="H157" s="19"/>
      <c r="I157" s="20">
        <f>I158+I159</f>
        <v>1399.6</v>
      </c>
      <c r="J157" s="20">
        <f t="shared" ref="I157:J160" si="59">J158</f>
        <v>1135.5999999999999</v>
      </c>
      <c r="K157" s="21">
        <f>K158</f>
        <v>1225.5999999999999</v>
      </c>
    </row>
    <row r="158" spans="1:11" ht="36">
      <c r="A158" s="135"/>
      <c r="B158" s="81"/>
      <c r="C158" s="58" t="s">
        <v>34</v>
      </c>
      <c r="D158" s="59" t="s">
        <v>21</v>
      </c>
      <c r="E158" s="59" t="s">
        <v>122</v>
      </c>
      <c r="F158" s="70" t="s">
        <v>77</v>
      </c>
      <c r="G158" s="70" t="s">
        <v>134</v>
      </c>
      <c r="H158" s="70" t="s">
        <v>35</v>
      </c>
      <c r="I158" s="129">
        <f>1225.5+25+140.8</f>
        <v>1391.3</v>
      </c>
      <c r="J158" s="60">
        <v>1135.5999999999999</v>
      </c>
      <c r="K158" s="61">
        <v>1225.5999999999999</v>
      </c>
    </row>
    <row r="159" spans="1:11" ht="35.450000000000003" customHeight="1">
      <c r="A159" s="135"/>
      <c r="B159" s="81"/>
      <c r="C159" s="66" t="s">
        <v>36</v>
      </c>
      <c r="D159" s="67" t="s">
        <v>21</v>
      </c>
      <c r="E159" s="67" t="s">
        <v>122</v>
      </c>
      <c r="F159" s="71" t="s">
        <v>77</v>
      </c>
      <c r="G159" s="71" t="s">
        <v>134</v>
      </c>
      <c r="H159" s="71" t="s">
        <v>37</v>
      </c>
      <c r="I159" s="68">
        <f>8.6-0.3</f>
        <v>8.2999999999999989</v>
      </c>
      <c r="J159" s="68">
        <v>0</v>
      </c>
      <c r="K159" s="69">
        <v>0</v>
      </c>
    </row>
    <row r="160" spans="1:11" ht="18.75">
      <c r="A160" s="135"/>
      <c r="B160" s="81"/>
      <c r="C160" s="100" t="s">
        <v>135</v>
      </c>
      <c r="D160" s="94" t="s">
        <v>21</v>
      </c>
      <c r="E160" s="94" t="s">
        <v>122</v>
      </c>
      <c r="F160" s="101" t="s">
        <v>77</v>
      </c>
      <c r="G160" s="101" t="s">
        <v>136</v>
      </c>
      <c r="H160" s="94"/>
      <c r="I160" s="98">
        <f t="shared" si="59"/>
        <v>429.8</v>
      </c>
      <c r="J160" s="98">
        <f t="shared" si="59"/>
        <v>449.5</v>
      </c>
      <c r="K160" s="99">
        <f>K161</f>
        <v>449.5</v>
      </c>
    </row>
    <row r="161" spans="1:11" ht="36">
      <c r="A161" s="135"/>
      <c r="B161" s="81"/>
      <c r="C161" s="66" t="s">
        <v>34</v>
      </c>
      <c r="D161" s="67" t="s">
        <v>21</v>
      </c>
      <c r="E161" s="67" t="s">
        <v>122</v>
      </c>
      <c r="F161" s="71" t="s">
        <v>77</v>
      </c>
      <c r="G161" s="71" t="s">
        <v>136</v>
      </c>
      <c r="H161" s="71" t="s">
        <v>35</v>
      </c>
      <c r="I161" s="68">
        <v>429.8</v>
      </c>
      <c r="J161" s="68">
        <v>449.5</v>
      </c>
      <c r="K161" s="69">
        <v>449.5</v>
      </c>
    </row>
    <row r="162" spans="1:11" ht="37.5">
      <c r="A162" s="135"/>
      <c r="B162" s="81"/>
      <c r="C162" s="22" t="s">
        <v>137</v>
      </c>
      <c r="D162" s="19" t="s">
        <v>21</v>
      </c>
      <c r="E162" s="19" t="s">
        <v>122</v>
      </c>
      <c r="F162" s="19" t="s">
        <v>77</v>
      </c>
      <c r="G162" s="19" t="s">
        <v>138</v>
      </c>
      <c r="H162" s="19"/>
      <c r="I162" s="20">
        <f>I163+I165</f>
        <v>7248.5</v>
      </c>
      <c r="J162" s="20">
        <f t="shared" ref="J162:K162" si="60">J163+J165</f>
        <v>1489</v>
      </c>
      <c r="K162" s="20">
        <f t="shared" si="60"/>
        <v>1489</v>
      </c>
    </row>
    <row r="163" spans="1:11" ht="56.25">
      <c r="A163" s="135"/>
      <c r="B163" s="81"/>
      <c r="C163" s="100" t="s">
        <v>139</v>
      </c>
      <c r="D163" s="94" t="s">
        <v>21</v>
      </c>
      <c r="E163" s="94" t="s">
        <v>122</v>
      </c>
      <c r="F163" s="101" t="s">
        <v>77</v>
      </c>
      <c r="G163" s="101" t="s">
        <v>140</v>
      </c>
      <c r="H163" s="94"/>
      <c r="I163" s="98">
        <f t="shared" ref="I163:J168" si="61">I164</f>
        <v>2040.1999999999998</v>
      </c>
      <c r="J163" s="98">
        <f t="shared" si="61"/>
        <v>1489</v>
      </c>
      <c r="K163" s="99">
        <f>K164</f>
        <v>1489</v>
      </c>
    </row>
    <row r="164" spans="1:11" ht="36">
      <c r="A164" s="135"/>
      <c r="B164" s="81"/>
      <c r="C164" s="66" t="s">
        <v>34</v>
      </c>
      <c r="D164" s="67" t="s">
        <v>21</v>
      </c>
      <c r="E164" s="67" t="s">
        <v>122</v>
      </c>
      <c r="F164" s="71" t="s">
        <v>77</v>
      </c>
      <c r="G164" s="71" t="s">
        <v>140</v>
      </c>
      <c r="H164" s="71" t="s">
        <v>35</v>
      </c>
      <c r="I164" s="127">
        <f>5040.2-3000</f>
        <v>2040.1999999999998</v>
      </c>
      <c r="J164" s="68">
        <v>1489</v>
      </c>
      <c r="K164" s="69">
        <v>1489</v>
      </c>
    </row>
    <row r="165" spans="1:11" ht="99.75" customHeight="1">
      <c r="A165" s="135"/>
      <c r="B165" s="81"/>
      <c r="C165" s="111" t="s">
        <v>271</v>
      </c>
      <c r="D165" s="94" t="s">
        <v>21</v>
      </c>
      <c r="E165" s="94" t="s">
        <v>122</v>
      </c>
      <c r="F165" s="101" t="s">
        <v>77</v>
      </c>
      <c r="G165" s="101" t="s">
        <v>272</v>
      </c>
      <c r="H165" s="94"/>
      <c r="I165" s="98">
        <f t="shared" si="61"/>
        <v>5208.3</v>
      </c>
      <c r="J165" s="98">
        <f t="shared" si="61"/>
        <v>0</v>
      </c>
      <c r="K165" s="99">
        <f>K166</f>
        <v>0</v>
      </c>
    </row>
    <row r="166" spans="1:11" ht="36">
      <c r="A166" s="135"/>
      <c r="B166" s="81"/>
      <c r="C166" s="66" t="s">
        <v>34</v>
      </c>
      <c r="D166" s="67" t="s">
        <v>21</v>
      </c>
      <c r="E166" s="67" t="s">
        <v>122</v>
      </c>
      <c r="F166" s="71" t="s">
        <v>77</v>
      </c>
      <c r="G166" s="71" t="s">
        <v>272</v>
      </c>
      <c r="H166" s="71" t="s">
        <v>35</v>
      </c>
      <c r="I166" s="68">
        <v>5208.3</v>
      </c>
      <c r="J166" s="68">
        <v>0</v>
      </c>
      <c r="K166" s="69">
        <v>0</v>
      </c>
    </row>
    <row r="167" spans="1:11" ht="37.5">
      <c r="A167" s="135"/>
      <c r="B167" s="81"/>
      <c r="C167" s="22" t="s">
        <v>141</v>
      </c>
      <c r="D167" s="19" t="s">
        <v>21</v>
      </c>
      <c r="E167" s="19" t="s">
        <v>122</v>
      </c>
      <c r="F167" s="19" t="s">
        <v>77</v>
      </c>
      <c r="G167" s="19" t="s">
        <v>142</v>
      </c>
      <c r="H167" s="19"/>
      <c r="I167" s="20">
        <f>I168</f>
        <v>0</v>
      </c>
      <c r="J167" s="20">
        <f t="shared" ref="J167:K167" si="62">J168</f>
        <v>30</v>
      </c>
      <c r="K167" s="21">
        <f t="shared" si="62"/>
        <v>30</v>
      </c>
    </row>
    <row r="168" spans="1:11" ht="18.75">
      <c r="A168" s="135"/>
      <c r="B168" s="81"/>
      <c r="C168" s="100" t="s">
        <v>143</v>
      </c>
      <c r="D168" s="94" t="s">
        <v>21</v>
      </c>
      <c r="E168" s="94" t="s">
        <v>122</v>
      </c>
      <c r="F168" s="101" t="s">
        <v>77</v>
      </c>
      <c r="G168" s="101" t="s">
        <v>144</v>
      </c>
      <c r="H168" s="94"/>
      <c r="I168" s="98">
        <f t="shared" si="61"/>
        <v>0</v>
      </c>
      <c r="J168" s="98">
        <f t="shared" si="61"/>
        <v>30</v>
      </c>
      <c r="K168" s="99">
        <f>K169</f>
        <v>30</v>
      </c>
    </row>
    <row r="169" spans="1:11" ht="36">
      <c r="A169" s="135"/>
      <c r="B169" s="81"/>
      <c r="C169" s="66" t="s">
        <v>34</v>
      </c>
      <c r="D169" s="67" t="s">
        <v>21</v>
      </c>
      <c r="E169" s="67" t="s">
        <v>122</v>
      </c>
      <c r="F169" s="71" t="s">
        <v>77</v>
      </c>
      <c r="G169" s="71" t="s">
        <v>144</v>
      </c>
      <c r="H169" s="71" t="s">
        <v>35</v>
      </c>
      <c r="I169" s="68">
        <f>30-30</f>
        <v>0</v>
      </c>
      <c r="J169" s="68">
        <v>30</v>
      </c>
      <c r="K169" s="69">
        <v>30</v>
      </c>
    </row>
    <row r="170" spans="1:11" ht="37.5">
      <c r="A170" s="135"/>
      <c r="B170" s="81"/>
      <c r="C170" s="22" t="s">
        <v>291</v>
      </c>
      <c r="D170" s="19" t="s">
        <v>21</v>
      </c>
      <c r="E170" s="19" t="s">
        <v>122</v>
      </c>
      <c r="F170" s="19" t="s">
        <v>77</v>
      </c>
      <c r="G170" s="19" t="s">
        <v>288</v>
      </c>
      <c r="H170" s="19"/>
      <c r="I170" s="20">
        <f>I173+I171</f>
        <v>4425.2</v>
      </c>
      <c r="J170" s="20">
        <f t="shared" ref="J170:K170" si="63">J173</f>
        <v>0</v>
      </c>
      <c r="K170" s="21">
        <f t="shared" si="63"/>
        <v>0</v>
      </c>
    </row>
    <row r="171" spans="1:11" ht="37.5">
      <c r="A171" s="135"/>
      <c r="B171" s="81"/>
      <c r="C171" s="100" t="s">
        <v>305</v>
      </c>
      <c r="D171" s="94" t="s">
        <v>21</v>
      </c>
      <c r="E171" s="94" t="s">
        <v>122</v>
      </c>
      <c r="F171" s="101" t="s">
        <v>77</v>
      </c>
      <c r="G171" s="101" t="s">
        <v>304</v>
      </c>
      <c r="H171" s="94"/>
      <c r="I171" s="98">
        <f t="shared" ref="I171:J173" si="64">I172</f>
        <v>677.8</v>
      </c>
      <c r="J171" s="98">
        <f t="shared" si="64"/>
        <v>0</v>
      </c>
      <c r="K171" s="99">
        <f>K172</f>
        <v>0</v>
      </c>
    </row>
    <row r="172" spans="1:11" ht="36">
      <c r="A172" s="135"/>
      <c r="B172" s="81"/>
      <c r="C172" s="66" t="s">
        <v>34</v>
      </c>
      <c r="D172" s="67" t="s">
        <v>21</v>
      </c>
      <c r="E172" s="67" t="s">
        <v>122</v>
      </c>
      <c r="F172" s="71" t="s">
        <v>77</v>
      </c>
      <c r="G172" s="71" t="s">
        <v>304</v>
      </c>
      <c r="H172" s="71" t="s">
        <v>35</v>
      </c>
      <c r="I172" s="68">
        <f>600+17.8+60</f>
        <v>677.8</v>
      </c>
      <c r="J172" s="68">
        <v>0</v>
      </c>
      <c r="K172" s="69">
        <v>0</v>
      </c>
    </row>
    <row r="173" spans="1:11" ht="34.15" customHeight="1">
      <c r="A173" s="135"/>
      <c r="B173" s="81"/>
      <c r="C173" s="100" t="s">
        <v>290</v>
      </c>
      <c r="D173" s="94" t="s">
        <v>21</v>
      </c>
      <c r="E173" s="94" t="s">
        <v>122</v>
      </c>
      <c r="F173" s="101" t="s">
        <v>77</v>
      </c>
      <c r="G173" s="101" t="s">
        <v>289</v>
      </c>
      <c r="H173" s="94"/>
      <c r="I173" s="98">
        <f t="shared" si="64"/>
        <v>3747.4</v>
      </c>
      <c r="J173" s="98">
        <f t="shared" si="64"/>
        <v>0</v>
      </c>
      <c r="K173" s="99">
        <f>K174</f>
        <v>0</v>
      </c>
    </row>
    <row r="174" spans="1:11" ht="36">
      <c r="A174" s="135"/>
      <c r="B174" s="81"/>
      <c r="C174" s="66" t="s">
        <v>34</v>
      </c>
      <c r="D174" s="67" t="s">
        <v>21</v>
      </c>
      <c r="E174" s="67" t="s">
        <v>122</v>
      </c>
      <c r="F174" s="71" t="s">
        <v>77</v>
      </c>
      <c r="G174" s="71" t="s">
        <v>289</v>
      </c>
      <c r="H174" s="71" t="s">
        <v>35</v>
      </c>
      <c r="I174" s="68">
        <v>3747.4</v>
      </c>
      <c r="J174" s="68">
        <v>0</v>
      </c>
      <c r="K174" s="69">
        <v>0</v>
      </c>
    </row>
    <row r="175" spans="1:11" ht="75">
      <c r="A175" s="135"/>
      <c r="B175" s="81"/>
      <c r="C175" s="22" t="s">
        <v>259</v>
      </c>
      <c r="D175" s="19" t="s">
        <v>21</v>
      </c>
      <c r="E175" s="19" t="s">
        <v>122</v>
      </c>
      <c r="F175" s="19" t="s">
        <v>77</v>
      </c>
      <c r="G175" s="19" t="s">
        <v>150</v>
      </c>
      <c r="H175" s="19"/>
      <c r="I175" s="20">
        <f t="shared" ref="I175:K176" si="65">I177</f>
        <v>226.4</v>
      </c>
      <c r="J175" s="20">
        <f t="shared" si="65"/>
        <v>0</v>
      </c>
      <c r="K175" s="21">
        <f t="shared" si="65"/>
        <v>0</v>
      </c>
    </row>
    <row r="176" spans="1:11" ht="18.75">
      <c r="A176" s="135"/>
      <c r="B176" s="81"/>
      <c r="C176" s="32" t="s">
        <v>83</v>
      </c>
      <c r="D176" s="19" t="s">
        <v>21</v>
      </c>
      <c r="E176" s="19" t="s">
        <v>122</v>
      </c>
      <c r="F176" s="19" t="s">
        <v>77</v>
      </c>
      <c r="G176" s="19" t="s">
        <v>151</v>
      </c>
      <c r="H176" s="19"/>
      <c r="I176" s="20">
        <f t="shared" si="65"/>
        <v>226.4</v>
      </c>
      <c r="J176" s="20">
        <f t="shared" si="65"/>
        <v>0</v>
      </c>
      <c r="K176" s="21">
        <f t="shared" si="65"/>
        <v>0</v>
      </c>
    </row>
    <row r="177" spans="1:11" ht="37.5">
      <c r="A177" s="135"/>
      <c r="B177" s="81"/>
      <c r="C177" s="22" t="s">
        <v>152</v>
      </c>
      <c r="D177" s="19" t="s">
        <v>21</v>
      </c>
      <c r="E177" s="19" t="s">
        <v>122</v>
      </c>
      <c r="F177" s="19" t="s">
        <v>77</v>
      </c>
      <c r="G177" s="41" t="s">
        <v>153</v>
      </c>
      <c r="H177" s="24"/>
      <c r="I177" s="20">
        <f>I178</f>
        <v>226.4</v>
      </c>
      <c r="J177" s="20">
        <f t="shared" ref="J177:K178" si="66">J178</f>
        <v>0</v>
      </c>
      <c r="K177" s="21">
        <f t="shared" si="66"/>
        <v>0</v>
      </c>
    </row>
    <row r="178" spans="1:11" ht="93.75">
      <c r="A178" s="135"/>
      <c r="B178" s="81"/>
      <c r="C178" s="111" t="s">
        <v>154</v>
      </c>
      <c r="D178" s="94" t="s">
        <v>21</v>
      </c>
      <c r="E178" s="94" t="s">
        <v>122</v>
      </c>
      <c r="F178" s="94" t="s">
        <v>77</v>
      </c>
      <c r="G178" s="110" t="s">
        <v>155</v>
      </c>
      <c r="H178" s="95"/>
      <c r="I178" s="98">
        <f>I179</f>
        <v>226.4</v>
      </c>
      <c r="J178" s="98">
        <f t="shared" si="66"/>
        <v>0</v>
      </c>
      <c r="K178" s="99">
        <f t="shared" si="66"/>
        <v>0</v>
      </c>
    </row>
    <row r="179" spans="1:11" ht="36">
      <c r="A179" s="135"/>
      <c r="B179" s="81"/>
      <c r="C179" s="66" t="s">
        <v>34</v>
      </c>
      <c r="D179" s="71" t="s">
        <v>21</v>
      </c>
      <c r="E179" s="71" t="s">
        <v>122</v>
      </c>
      <c r="F179" s="71" t="s">
        <v>77</v>
      </c>
      <c r="G179" s="117" t="s">
        <v>155</v>
      </c>
      <c r="H179" s="67" t="s">
        <v>35</v>
      </c>
      <c r="I179" s="68">
        <v>226.4</v>
      </c>
      <c r="J179" s="68">
        <v>0</v>
      </c>
      <c r="K179" s="69">
        <v>0</v>
      </c>
    </row>
    <row r="180" spans="1:11" ht="80.25" customHeight="1">
      <c r="A180" s="135"/>
      <c r="B180" s="81"/>
      <c r="C180" s="42" t="s">
        <v>260</v>
      </c>
      <c r="D180" s="19" t="s">
        <v>21</v>
      </c>
      <c r="E180" s="19" t="s">
        <v>122</v>
      </c>
      <c r="F180" s="19" t="s">
        <v>77</v>
      </c>
      <c r="G180" s="19" t="s">
        <v>145</v>
      </c>
      <c r="H180" s="19"/>
      <c r="I180" s="20">
        <f>I181</f>
        <v>1109.0999999999999</v>
      </c>
      <c r="J180" s="20">
        <f t="shared" ref="J180:K182" si="67">J181</f>
        <v>0</v>
      </c>
      <c r="K180" s="21">
        <f t="shared" si="67"/>
        <v>0</v>
      </c>
    </row>
    <row r="181" spans="1:11" ht="18.75">
      <c r="A181" s="135"/>
      <c r="B181" s="81"/>
      <c r="C181" s="32" t="s">
        <v>83</v>
      </c>
      <c r="D181" s="19" t="s">
        <v>21</v>
      </c>
      <c r="E181" s="19" t="s">
        <v>122</v>
      </c>
      <c r="F181" s="19" t="s">
        <v>77</v>
      </c>
      <c r="G181" s="19" t="s">
        <v>146</v>
      </c>
      <c r="H181" s="19"/>
      <c r="I181" s="20">
        <f>I182</f>
        <v>1109.0999999999999</v>
      </c>
      <c r="J181" s="20">
        <f t="shared" si="67"/>
        <v>0</v>
      </c>
      <c r="K181" s="21">
        <f t="shared" si="67"/>
        <v>0</v>
      </c>
    </row>
    <row r="182" spans="1:11" ht="37.5">
      <c r="A182" s="135"/>
      <c r="B182" s="81"/>
      <c r="C182" s="22" t="s">
        <v>147</v>
      </c>
      <c r="D182" s="19" t="s">
        <v>21</v>
      </c>
      <c r="E182" s="19" t="s">
        <v>122</v>
      </c>
      <c r="F182" s="19" t="s">
        <v>77</v>
      </c>
      <c r="G182" s="19" t="s">
        <v>148</v>
      </c>
      <c r="H182" s="19"/>
      <c r="I182" s="20">
        <f>I183</f>
        <v>1109.0999999999999</v>
      </c>
      <c r="J182" s="20">
        <f t="shared" si="67"/>
        <v>0</v>
      </c>
      <c r="K182" s="21">
        <f t="shared" si="67"/>
        <v>0</v>
      </c>
    </row>
    <row r="183" spans="1:11" ht="75" customHeight="1">
      <c r="A183" s="135"/>
      <c r="B183" s="81"/>
      <c r="C183" s="114" t="s">
        <v>287</v>
      </c>
      <c r="D183" s="94" t="s">
        <v>21</v>
      </c>
      <c r="E183" s="94" t="s">
        <v>122</v>
      </c>
      <c r="F183" s="94" t="s">
        <v>77</v>
      </c>
      <c r="G183" s="110" t="s">
        <v>149</v>
      </c>
      <c r="H183" s="95"/>
      <c r="I183" s="98">
        <f t="shared" ref="I183:J183" si="68">I184</f>
        <v>1109.0999999999999</v>
      </c>
      <c r="J183" s="98">
        <f t="shared" si="68"/>
        <v>0</v>
      </c>
      <c r="K183" s="99">
        <f>K184</f>
        <v>0</v>
      </c>
    </row>
    <row r="184" spans="1:11" ht="36">
      <c r="A184" s="135"/>
      <c r="B184" s="81"/>
      <c r="C184" s="66" t="s">
        <v>34</v>
      </c>
      <c r="D184" s="67" t="s">
        <v>21</v>
      </c>
      <c r="E184" s="67" t="s">
        <v>122</v>
      </c>
      <c r="F184" s="67" t="s">
        <v>77</v>
      </c>
      <c r="G184" s="67" t="s">
        <v>149</v>
      </c>
      <c r="H184" s="67" t="s">
        <v>35</v>
      </c>
      <c r="I184" s="68">
        <v>1109.0999999999999</v>
      </c>
      <c r="J184" s="68">
        <v>0</v>
      </c>
      <c r="K184" s="69">
        <v>0</v>
      </c>
    </row>
    <row r="185" spans="1:11" ht="55.5" customHeight="1">
      <c r="A185" s="135"/>
      <c r="B185" s="81"/>
      <c r="C185" s="22" t="s">
        <v>261</v>
      </c>
      <c r="D185" s="19" t="s">
        <v>21</v>
      </c>
      <c r="E185" s="19" t="s">
        <v>122</v>
      </c>
      <c r="F185" s="19" t="s">
        <v>77</v>
      </c>
      <c r="G185" s="19" t="s">
        <v>156</v>
      </c>
      <c r="H185" s="19"/>
      <c r="I185" s="20">
        <f>I186+I190</f>
        <v>16812</v>
      </c>
      <c r="J185" s="20">
        <f t="shared" ref="J185:K185" si="69">J186</f>
        <v>0</v>
      </c>
      <c r="K185" s="21">
        <f t="shared" si="69"/>
        <v>0</v>
      </c>
    </row>
    <row r="186" spans="1:11" ht="18.75">
      <c r="A186" s="135"/>
      <c r="B186" s="81"/>
      <c r="C186" s="43" t="s">
        <v>279</v>
      </c>
      <c r="D186" s="44" t="s">
        <v>21</v>
      </c>
      <c r="E186" s="44" t="s">
        <v>122</v>
      </c>
      <c r="F186" s="44" t="s">
        <v>77</v>
      </c>
      <c r="G186" s="44" t="s">
        <v>276</v>
      </c>
      <c r="H186" s="19"/>
      <c r="I186" s="20">
        <f>I187</f>
        <v>9785</v>
      </c>
      <c r="J186" s="20">
        <f t="shared" ref="J186:K186" si="70">J187</f>
        <v>0</v>
      </c>
      <c r="K186" s="21">
        <f t="shared" si="70"/>
        <v>0</v>
      </c>
    </row>
    <row r="187" spans="1:11" ht="18.75">
      <c r="A187" s="135"/>
      <c r="B187" s="81"/>
      <c r="C187" s="43" t="s">
        <v>280</v>
      </c>
      <c r="D187" s="44" t="s">
        <v>21</v>
      </c>
      <c r="E187" s="44" t="s">
        <v>122</v>
      </c>
      <c r="F187" s="44" t="s">
        <v>77</v>
      </c>
      <c r="G187" s="44" t="s">
        <v>277</v>
      </c>
      <c r="H187" s="19"/>
      <c r="I187" s="20">
        <f>I188</f>
        <v>9785</v>
      </c>
      <c r="J187" s="20">
        <f t="shared" ref="J187:K187" si="71">J188</f>
        <v>0</v>
      </c>
      <c r="K187" s="21">
        <f t="shared" si="71"/>
        <v>0</v>
      </c>
    </row>
    <row r="188" spans="1:11" ht="23.25" customHeight="1">
      <c r="A188" s="135"/>
      <c r="B188" s="81"/>
      <c r="C188" s="112" t="s">
        <v>209</v>
      </c>
      <c r="D188" s="113" t="s">
        <v>21</v>
      </c>
      <c r="E188" s="113" t="s">
        <v>122</v>
      </c>
      <c r="F188" s="113" t="s">
        <v>77</v>
      </c>
      <c r="G188" s="113" t="s">
        <v>278</v>
      </c>
      <c r="H188" s="113"/>
      <c r="I188" s="98">
        <f>I189</f>
        <v>9785</v>
      </c>
      <c r="J188" s="98">
        <f t="shared" ref="J188:K188" si="72">J189</f>
        <v>0</v>
      </c>
      <c r="K188" s="99">
        <f t="shared" si="72"/>
        <v>0</v>
      </c>
    </row>
    <row r="189" spans="1:11" ht="42" customHeight="1">
      <c r="A189" s="135"/>
      <c r="B189" s="81"/>
      <c r="C189" s="115" t="s">
        <v>34</v>
      </c>
      <c r="D189" s="116" t="s">
        <v>21</v>
      </c>
      <c r="E189" s="116" t="s">
        <v>122</v>
      </c>
      <c r="F189" s="116" t="s">
        <v>77</v>
      </c>
      <c r="G189" s="116" t="s">
        <v>278</v>
      </c>
      <c r="H189" s="116" t="s">
        <v>35</v>
      </c>
      <c r="I189" s="68">
        <v>9785</v>
      </c>
      <c r="J189" s="68">
        <v>0</v>
      </c>
      <c r="K189" s="69">
        <v>0</v>
      </c>
    </row>
    <row r="190" spans="1:11" ht="20.25" customHeight="1">
      <c r="A190" s="135"/>
      <c r="B190" s="81"/>
      <c r="C190" s="32" t="s">
        <v>281</v>
      </c>
      <c r="D190" s="19" t="s">
        <v>21</v>
      </c>
      <c r="E190" s="19" t="s">
        <v>122</v>
      </c>
      <c r="F190" s="19" t="s">
        <v>77</v>
      </c>
      <c r="G190" s="19" t="s">
        <v>275</v>
      </c>
      <c r="H190" s="19"/>
      <c r="I190" s="20">
        <f>I191</f>
        <v>7027</v>
      </c>
      <c r="J190" s="20">
        <f t="shared" ref="J190:K190" si="73">J194</f>
        <v>0</v>
      </c>
      <c r="K190" s="21">
        <f t="shared" si="73"/>
        <v>0</v>
      </c>
    </row>
    <row r="191" spans="1:11" ht="42" customHeight="1">
      <c r="A191" s="135"/>
      <c r="B191" s="81"/>
      <c r="C191" s="22" t="s">
        <v>282</v>
      </c>
      <c r="D191" s="19" t="s">
        <v>21</v>
      </c>
      <c r="E191" s="19" t="s">
        <v>122</v>
      </c>
      <c r="F191" s="19" t="s">
        <v>77</v>
      </c>
      <c r="G191" s="41" t="s">
        <v>269</v>
      </c>
      <c r="H191" s="24"/>
      <c r="I191" s="20">
        <f>I194+I192</f>
        <v>7027</v>
      </c>
      <c r="J191" s="20">
        <f>J194</f>
        <v>0</v>
      </c>
      <c r="K191" s="21">
        <f>K194</f>
        <v>0</v>
      </c>
    </row>
    <row r="192" spans="1:11" ht="42" customHeight="1">
      <c r="A192" s="135"/>
      <c r="B192" s="81"/>
      <c r="C192" s="100" t="s">
        <v>307</v>
      </c>
      <c r="D192" s="94" t="s">
        <v>21</v>
      </c>
      <c r="E192" s="94" t="s">
        <v>122</v>
      </c>
      <c r="F192" s="94" t="s">
        <v>77</v>
      </c>
      <c r="G192" s="110" t="s">
        <v>306</v>
      </c>
      <c r="H192" s="95"/>
      <c r="I192" s="98">
        <f>I193</f>
        <v>858.8</v>
      </c>
      <c r="J192" s="98">
        <f t="shared" ref="J192:K194" si="74">J193</f>
        <v>0</v>
      </c>
      <c r="K192" s="99">
        <f t="shared" si="74"/>
        <v>0</v>
      </c>
    </row>
    <row r="193" spans="1:11" ht="42" customHeight="1">
      <c r="A193" s="135"/>
      <c r="B193" s="81"/>
      <c r="C193" s="66" t="s">
        <v>34</v>
      </c>
      <c r="D193" s="71" t="s">
        <v>21</v>
      </c>
      <c r="E193" s="71" t="s">
        <v>122</v>
      </c>
      <c r="F193" s="71" t="s">
        <v>77</v>
      </c>
      <c r="G193" s="117" t="s">
        <v>306</v>
      </c>
      <c r="H193" s="67" t="s">
        <v>35</v>
      </c>
      <c r="I193" s="68">
        <v>858.8</v>
      </c>
      <c r="J193" s="68">
        <v>0</v>
      </c>
      <c r="K193" s="69">
        <v>0</v>
      </c>
    </row>
    <row r="194" spans="1:11" ht="42" customHeight="1">
      <c r="A194" s="135"/>
      <c r="B194" s="81"/>
      <c r="C194" s="100" t="s">
        <v>270</v>
      </c>
      <c r="D194" s="94" t="s">
        <v>21</v>
      </c>
      <c r="E194" s="94" t="s">
        <v>122</v>
      </c>
      <c r="F194" s="94" t="s">
        <v>77</v>
      </c>
      <c r="G194" s="110" t="s">
        <v>268</v>
      </c>
      <c r="H194" s="95"/>
      <c r="I194" s="98">
        <f>I195</f>
        <v>6168.2</v>
      </c>
      <c r="J194" s="98">
        <f t="shared" si="74"/>
        <v>0</v>
      </c>
      <c r="K194" s="99">
        <f t="shared" si="74"/>
        <v>0</v>
      </c>
    </row>
    <row r="195" spans="1:11" ht="42" customHeight="1">
      <c r="A195" s="135"/>
      <c r="B195" s="81"/>
      <c r="C195" s="66" t="s">
        <v>34</v>
      </c>
      <c r="D195" s="71" t="s">
        <v>21</v>
      </c>
      <c r="E195" s="71" t="s">
        <v>122</v>
      </c>
      <c r="F195" s="71" t="s">
        <v>77</v>
      </c>
      <c r="G195" s="117" t="s">
        <v>268</v>
      </c>
      <c r="H195" s="67" t="s">
        <v>35</v>
      </c>
      <c r="I195" s="68">
        <v>6168.2</v>
      </c>
      <c r="J195" s="68">
        <v>0</v>
      </c>
      <c r="K195" s="69">
        <v>0</v>
      </c>
    </row>
    <row r="196" spans="1:11" ht="18.75">
      <c r="A196" s="135"/>
      <c r="B196" s="81"/>
      <c r="C196" s="18" t="s">
        <v>157</v>
      </c>
      <c r="D196" s="27" t="s">
        <v>21</v>
      </c>
      <c r="E196" s="33" t="s">
        <v>158</v>
      </c>
      <c r="F196" s="24"/>
      <c r="G196" s="24"/>
      <c r="H196" s="24"/>
      <c r="I196" s="20">
        <f>I197</f>
        <v>30</v>
      </c>
      <c r="J196" s="20">
        <f t="shared" ref="J196:K197" si="75">J197</f>
        <v>30</v>
      </c>
      <c r="K196" s="21">
        <f t="shared" si="75"/>
        <v>30</v>
      </c>
    </row>
    <row r="197" spans="1:11" ht="37.5">
      <c r="A197" s="135"/>
      <c r="B197" s="81"/>
      <c r="C197" s="18" t="s">
        <v>159</v>
      </c>
      <c r="D197" s="27" t="s">
        <v>21</v>
      </c>
      <c r="E197" s="33" t="s">
        <v>158</v>
      </c>
      <c r="F197" s="33" t="s">
        <v>122</v>
      </c>
      <c r="G197" s="24"/>
      <c r="H197" s="24"/>
      <c r="I197" s="20">
        <f>I198</f>
        <v>30</v>
      </c>
      <c r="J197" s="20">
        <f t="shared" si="75"/>
        <v>30</v>
      </c>
      <c r="K197" s="21">
        <f t="shared" si="75"/>
        <v>30</v>
      </c>
    </row>
    <row r="198" spans="1:11" ht="56.25">
      <c r="A198" s="135"/>
      <c r="B198" s="81"/>
      <c r="C198" s="18" t="s">
        <v>262</v>
      </c>
      <c r="D198" s="19" t="s">
        <v>21</v>
      </c>
      <c r="E198" s="19" t="s">
        <v>158</v>
      </c>
      <c r="F198" s="19" t="s">
        <v>122</v>
      </c>
      <c r="G198" s="19" t="s">
        <v>160</v>
      </c>
      <c r="H198" s="19"/>
      <c r="I198" s="20">
        <f t="shared" ref="I198:K199" si="76">I200</f>
        <v>30</v>
      </c>
      <c r="J198" s="20">
        <f t="shared" si="76"/>
        <v>30</v>
      </c>
      <c r="K198" s="21">
        <f t="shared" si="76"/>
        <v>30</v>
      </c>
    </row>
    <row r="199" spans="1:11" ht="18.75">
      <c r="A199" s="135"/>
      <c r="B199" s="81"/>
      <c r="C199" s="32" t="s">
        <v>83</v>
      </c>
      <c r="D199" s="19" t="s">
        <v>21</v>
      </c>
      <c r="E199" s="19" t="s">
        <v>158</v>
      </c>
      <c r="F199" s="19" t="s">
        <v>122</v>
      </c>
      <c r="G199" s="19" t="s">
        <v>161</v>
      </c>
      <c r="H199" s="19"/>
      <c r="I199" s="20">
        <f t="shared" si="76"/>
        <v>30</v>
      </c>
      <c r="J199" s="20">
        <f t="shared" si="76"/>
        <v>30</v>
      </c>
      <c r="K199" s="21">
        <f t="shared" si="76"/>
        <v>30</v>
      </c>
    </row>
    <row r="200" spans="1:11" ht="45" customHeight="1">
      <c r="A200" s="135"/>
      <c r="B200" s="81"/>
      <c r="C200" s="32" t="s">
        <v>162</v>
      </c>
      <c r="D200" s="19" t="s">
        <v>21</v>
      </c>
      <c r="E200" s="19" t="s">
        <v>158</v>
      </c>
      <c r="F200" s="19" t="s">
        <v>122</v>
      </c>
      <c r="G200" s="19" t="s">
        <v>225</v>
      </c>
      <c r="H200" s="19"/>
      <c r="I200" s="20">
        <f t="shared" ref="I200:J201" si="77">I201</f>
        <v>30</v>
      </c>
      <c r="J200" s="20">
        <f t="shared" si="77"/>
        <v>30</v>
      </c>
      <c r="K200" s="21">
        <f>K201</f>
        <v>30</v>
      </c>
    </row>
    <row r="201" spans="1:11" ht="18.75">
      <c r="A201" s="135"/>
      <c r="B201" s="81"/>
      <c r="C201" s="93" t="s">
        <v>163</v>
      </c>
      <c r="D201" s="94" t="s">
        <v>21</v>
      </c>
      <c r="E201" s="94" t="s">
        <v>158</v>
      </c>
      <c r="F201" s="94" t="s">
        <v>122</v>
      </c>
      <c r="G201" s="94" t="s">
        <v>226</v>
      </c>
      <c r="H201" s="94"/>
      <c r="I201" s="98">
        <f t="shared" si="77"/>
        <v>30</v>
      </c>
      <c r="J201" s="98">
        <f t="shared" si="77"/>
        <v>30</v>
      </c>
      <c r="K201" s="99">
        <f>K202</f>
        <v>30</v>
      </c>
    </row>
    <row r="202" spans="1:11" ht="36">
      <c r="A202" s="135"/>
      <c r="B202" s="81"/>
      <c r="C202" s="66" t="s">
        <v>34</v>
      </c>
      <c r="D202" s="67" t="s">
        <v>21</v>
      </c>
      <c r="E202" s="67" t="s">
        <v>158</v>
      </c>
      <c r="F202" s="67" t="s">
        <v>122</v>
      </c>
      <c r="G202" s="67" t="s">
        <v>226</v>
      </c>
      <c r="H202" s="67" t="s">
        <v>35</v>
      </c>
      <c r="I202" s="68">
        <v>30</v>
      </c>
      <c r="J202" s="68">
        <v>30</v>
      </c>
      <c r="K202" s="69">
        <v>30</v>
      </c>
    </row>
    <row r="203" spans="1:11" ht="18.75">
      <c r="A203" s="135"/>
      <c r="B203" s="81"/>
      <c r="C203" s="18" t="s">
        <v>164</v>
      </c>
      <c r="D203" s="19" t="s">
        <v>21</v>
      </c>
      <c r="E203" s="19" t="s">
        <v>165</v>
      </c>
      <c r="F203" s="19"/>
      <c r="G203" s="19" t="s">
        <v>24</v>
      </c>
      <c r="H203" s="19" t="s">
        <v>24</v>
      </c>
      <c r="I203" s="20">
        <f>I204+I214</f>
        <v>26662.199999999997</v>
      </c>
      <c r="J203" s="20">
        <f>J204+J214</f>
        <v>22699.5</v>
      </c>
      <c r="K203" s="21">
        <f>K204+K214</f>
        <v>22052.3</v>
      </c>
    </row>
    <row r="204" spans="1:11" ht="18" customHeight="1">
      <c r="A204" s="135"/>
      <c r="B204" s="81"/>
      <c r="C204" s="18" t="s">
        <v>166</v>
      </c>
      <c r="D204" s="19" t="s">
        <v>21</v>
      </c>
      <c r="E204" s="19" t="s">
        <v>165</v>
      </c>
      <c r="F204" s="19" t="s">
        <v>23</v>
      </c>
      <c r="G204" s="19"/>
      <c r="H204" s="33"/>
      <c r="I204" s="20">
        <f>I205</f>
        <v>26339.599999999999</v>
      </c>
      <c r="J204" s="20">
        <f t="shared" ref="J204:K204" si="78">J205</f>
        <v>22499.5</v>
      </c>
      <c r="K204" s="21">
        <f t="shared" si="78"/>
        <v>21852.3</v>
      </c>
    </row>
    <row r="205" spans="1:11" ht="57.6" customHeight="1">
      <c r="A205" s="135"/>
      <c r="B205" s="81"/>
      <c r="C205" s="18" t="s">
        <v>263</v>
      </c>
      <c r="D205" s="19" t="s">
        <v>21</v>
      </c>
      <c r="E205" s="19" t="s">
        <v>165</v>
      </c>
      <c r="F205" s="19" t="s">
        <v>23</v>
      </c>
      <c r="G205" s="19" t="s">
        <v>167</v>
      </c>
      <c r="H205" s="33"/>
      <c r="I205" s="20">
        <f t="shared" ref="I205:K206" si="79">I206</f>
        <v>26339.599999999999</v>
      </c>
      <c r="J205" s="20">
        <f t="shared" si="79"/>
        <v>22499.5</v>
      </c>
      <c r="K205" s="21">
        <f>K206</f>
        <v>21852.3</v>
      </c>
    </row>
    <row r="206" spans="1:11" ht="28.5" customHeight="1">
      <c r="A206" s="135"/>
      <c r="B206" s="81"/>
      <c r="C206" s="32" t="s">
        <v>83</v>
      </c>
      <c r="D206" s="19" t="s">
        <v>21</v>
      </c>
      <c r="E206" s="19" t="s">
        <v>165</v>
      </c>
      <c r="F206" s="19" t="s">
        <v>23</v>
      </c>
      <c r="G206" s="19" t="s">
        <v>168</v>
      </c>
      <c r="H206" s="33"/>
      <c r="I206" s="20">
        <f>I207</f>
        <v>26339.599999999999</v>
      </c>
      <c r="J206" s="20">
        <f t="shared" si="79"/>
        <v>22499.5</v>
      </c>
      <c r="K206" s="21">
        <f t="shared" si="79"/>
        <v>21852.3</v>
      </c>
    </row>
    <row r="207" spans="1:11" ht="39.75" customHeight="1">
      <c r="A207" s="135"/>
      <c r="B207" s="81"/>
      <c r="C207" s="18" t="s">
        <v>169</v>
      </c>
      <c r="D207" s="19" t="s">
        <v>21</v>
      </c>
      <c r="E207" s="19" t="s">
        <v>165</v>
      </c>
      <c r="F207" s="19" t="s">
        <v>23</v>
      </c>
      <c r="G207" s="19" t="s">
        <v>170</v>
      </c>
      <c r="H207" s="33"/>
      <c r="I207" s="20">
        <f>I208+I212</f>
        <v>26339.599999999999</v>
      </c>
      <c r="J207" s="20">
        <f t="shared" ref="J207:K207" si="80">J208+J212</f>
        <v>22499.5</v>
      </c>
      <c r="K207" s="21">
        <f t="shared" si="80"/>
        <v>21852.3</v>
      </c>
    </row>
    <row r="208" spans="1:11" ht="33.75" customHeight="1">
      <c r="A208" s="135"/>
      <c r="B208" s="81"/>
      <c r="C208" s="32" t="s">
        <v>171</v>
      </c>
      <c r="D208" s="19" t="s">
        <v>21</v>
      </c>
      <c r="E208" s="33" t="s">
        <v>165</v>
      </c>
      <c r="F208" s="28" t="s">
        <v>23</v>
      </c>
      <c r="G208" s="28" t="s">
        <v>172</v>
      </c>
      <c r="H208" s="24"/>
      <c r="I208" s="20">
        <f t="shared" ref="I208:J208" si="81">I209+I210+I211</f>
        <v>13891</v>
      </c>
      <c r="J208" s="20">
        <f t="shared" si="81"/>
        <v>13353.7</v>
      </c>
      <c r="K208" s="21">
        <f>K209+K210+K211</f>
        <v>12706.5</v>
      </c>
    </row>
    <row r="209" spans="1:11" ht="58.5" customHeight="1">
      <c r="A209" s="135"/>
      <c r="B209" s="81"/>
      <c r="C209" s="58" t="s">
        <v>32</v>
      </c>
      <c r="D209" s="59" t="s">
        <v>21</v>
      </c>
      <c r="E209" s="59" t="s">
        <v>165</v>
      </c>
      <c r="F209" s="59" t="s">
        <v>23</v>
      </c>
      <c r="G209" s="59" t="s">
        <v>172</v>
      </c>
      <c r="H209" s="59" t="s">
        <v>33</v>
      </c>
      <c r="I209" s="60">
        <f>12031.4-2151.4-1200+11.8</f>
        <v>8691.7999999999993</v>
      </c>
      <c r="J209" s="60">
        <v>9153</v>
      </c>
      <c r="K209" s="61">
        <v>9153</v>
      </c>
    </row>
    <row r="210" spans="1:11" ht="36.75" customHeight="1">
      <c r="A210" s="135"/>
      <c r="B210" s="81"/>
      <c r="C210" s="62" t="s">
        <v>34</v>
      </c>
      <c r="D210" s="63" t="s">
        <v>21</v>
      </c>
      <c r="E210" s="63" t="s">
        <v>165</v>
      </c>
      <c r="F210" s="63" t="s">
        <v>23</v>
      </c>
      <c r="G210" s="63" t="s">
        <v>172</v>
      </c>
      <c r="H210" s="63" t="s">
        <v>35</v>
      </c>
      <c r="I210" s="64">
        <f>4165.1-15+500+300.5+3.1</f>
        <v>4953.7000000000007</v>
      </c>
      <c r="J210" s="64">
        <v>4010.7</v>
      </c>
      <c r="K210" s="65">
        <v>3363.5</v>
      </c>
    </row>
    <row r="211" spans="1:11" ht="29.25" customHeight="1">
      <c r="A211" s="135"/>
      <c r="B211" s="81"/>
      <c r="C211" s="66" t="s">
        <v>36</v>
      </c>
      <c r="D211" s="67" t="s">
        <v>21</v>
      </c>
      <c r="E211" s="67" t="s">
        <v>165</v>
      </c>
      <c r="F211" s="67" t="s">
        <v>23</v>
      </c>
      <c r="G211" s="67" t="s">
        <v>172</v>
      </c>
      <c r="H211" s="67" t="s">
        <v>37</v>
      </c>
      <c r="I211" s="68">
        <f>199+45.6-46.4+61.4-14.1</f>
        <v>245.49999999999997</v>
      </c>
      <c r="J211" s="68">
        <v>190</v>
      </c>
      <c r="K211" s="69">
        <v>190</v>
      </c>
    </row>
    <row r="212" spans="1:11" ht="98.25" customHeight="1">
      <c r="A212" s="135"/>
      <c r="B212" s="81"/>
      <c r="C212" s="109" t="s">
        <v>173</v>
      </c>
      <c r="D212" s="94" t="s">
        <v>21</v>
      </c>
      <c r="E212" s="103" t="s">
        <v>165</v>
      </c>
      <c r="F212" s="102" t="s">
        <v>23</v>
      </c>
      <c r="G212" s="102" t="s">
        <v>174</v>
      </c>
      <c r="H212" s="95"/>
      <c r="I212" s="98">
        <f t="shared" ref="I212:J212" si="82">I213</f>
        <v>12448.599999999999</v>
      </c>
      <c r="J212" s="98">
        <f t="shared" si="82"/>
        <v>9145.7999999999993</v>
      </c>
      <c r="K212" s="99">
        <f>K213</f>
        <v>9145.7999999999993</v>
      </c>
    </row>
    <row r="213" spans="1:11" ht="60.75" customHeight="1">
      <c r="A213" s="135"/>
      <c r="B213" s="81"/>
      <c r="C213" s="66" t="s">
        <v>32</v>
      </c>
      <c r="D213" s="67" t="s">
        <v>21</v>
      </c>
      <c r="E213" s="67" t="s">
        <v>165</v>
      </c>
      <c r="F213" s="67" t="s">
        <v>23</v>
      </c>
      <c r="G213" s="67" t="s">
        <v>174</v>
      </c>
      <c r="H213" s="67" t="s">
        <v>33</v>
      </c>
      <c r="I213" s="68">
        <f>9145.8+1651.4+2962.9-1311.5+339.9-339.9</f>
        <v>12448.599999999999</v>
      </c>
      <c r="J213" s="68">
        <v>9145.7999999999993</v>
      </c>
      <c r="K213" s="68">
        <v>9145.7999999999993</v>
      </c>
    </row>
    <row r="214" spans="1:11" ht="23.65" customHeight="1">
      <c r="A214" s="135"/>
      <c r="B214" s="81"/>
      <c r="C214" s="18" t="s">
        <v>175</v>
      </c>
      <c r="D214" s="19" t="s">
        <v>21</v>
      </c>
      <c r="E214" s="19" t="s">
        <v>165</v>
      </c>
      <c r="F214" s="19" t="s">
        <v>25</v>
      </c>
      <c r="G214" s="19" t="s">
        <v>24</v>
      </c>
      <c r="H214" s="19" t="s">
        <v>24</v>
      </c>
      <c r="I214" s="20">
        <f>I215</f>
        <v>322.60000000000002</v>
      </c>
      <c r="J214" s="20">
        <f t="shared" ref="J214:K214" si="83">J215</f>
        <v>200</v>
      </c>
      <c r="K214" s="21">
        <f t="shared" si="83"/>
        <v>200</v>
      </c>
    </row>
    <row r="215" spans="1:11" ht="57.75" customHeight="1">
      <c r="A215" s="135"/>
      <c r="B215" s="81"/>
      <c r="C215" s="18" t="s">
        <v>263</v>
      </c>
      <c r="D215" s="19" t="s">
        <v>21</v>
      </c>
      <c r="E215" s="19" t="s">
        <v>165</v>
      </c>
      <c r="F215" s="19" t="s">
        <v>25</v>
      </c>
      <c r="G215" s="19" t="s">
        <v>167</v>
      </c>
      <c r="H215" s="33"/>
      <c r="I215" s="20">
        <f t="shared" ref="I215:J216" si="84">I216</f>
        <v>322.60000000000002</v>
      </c>
      <c r="J215" s="20">
        <f t="shared" si="84"/>
        <v>200</v>
      </c>
      <c r="K215" s="21">
        <f>K216</f>
        <v>200</v>
      </c>
    </row>
    <row r="216" spans="1:11" ht="23.25" customHeight="1">
      <c r="A216" s="135"/>
      <c r="B216" s="81"/>
      <c r="C216" s="32" t="s">
        <v>83</v>
      </c>
      <c r="D216" s="19" t="s">
        <v>21</v>
      </c>
      <c r="E216" s="19" t="s">
        <v>165</v>
      </c>
      <c r="F216" s="19" t="s">
        <v>25</v>
      </c>
      <c r="G216" s="19" t="s">
        <v>168</v>
      </c>
      <c r="H216" s="33"/>
      <c r="I216" s="20">
        <f t="shared" si="84"/>
        <v>322.60000000000002</v>
      </c>
      <c r="J216" s="20">
        <f t="shared" si="84"/>
        <v>200</v>
      </c>
      <c r="K216" s="21">
        <f>K217</f>
        <v>200</v>
      </c>
    </row>
    <row r="217" spans="1:11" ht="24.75" customHeight="1">
      <c r="A217" s="135"/>
      <c r="B217" s="81"/>
      <c r="C217" s="18" t="s">
        <v>176</v>
      </c>
      <c r="D217" s="19" t="s">
        <v>21</v>
      </c>
      <c r="E217" s="19" t="s">
        <v>165</v>
      </c>
      <c r="F217" s="19" t="s">
        <v>25</v>
      </c>
      <c r="G217" s="19" t="s">
        <v>177</v>
      </c>
      <c r="H217" s="33"/>
      <c r="I217" s="20">
        <f>I218+I220</f>
        <v>322.60000000000002</v>
      </c>
      <c r="J217" s="20">
        <f>J218</f>
        <v>200</v>
      </c>
      <c r="K217" s="21">
        <f>K218</f>
        <v>200</v>
      </c>
    </row>
    <row r="218" spans="1:11" ht="35.25" customHeight="1">
      <c r="A218" s="135"/>
      <c r="B218" s="81"/>
      <c r="C218" s="111" t="s">
        <v>178</v>
      </c>
      <c r="D218" s="102" t="s">
        <v>21</v>
      </c>
      <c r="E218" s="102" t="s">
        <v>165</v>
      </c>
      <c r="F218" s="102" t="s">
        <v>25</v>
      </c>
      <c r="G218" s="102" t="s">
        <v>179</v>
      </c>
      <c r="H218" s="102"/>
      <c r="I218" s="98">
        <f t="shared" ref="I218:J220" si="85">I219</f>
        <v>200</v>
      </c>
      <c r="J218" s="98">
        <f t="shared" si="85"/>
        <v>200</v>
      </c>
      <c r="K218" s="99">
        <f>K219</f>
        <v>200</v>
      </c>
    </row>
    <row r="219" spans="1:11" ht="36.75" customHeight="1">
      <c r="A219" s="135"/>
      <c r="B219" s="81"/>
      <c r="C219" s="66" t="s">
        <v>34</v>
      </c>
      <c r="D219" s="71" t="s">
        <v>21</v>
      </c>
      <c r="E219" s="71" t="s">
        <v>165</v>
      </c>
      <c r="F219" s="71" t="s">
        <v>25</v>
      </c>
      <c r="G219" s="71" t="s">
        <v>179</v>
      </c>
      <c r="H219" s="71" t="s">
        <v>35</v>
      </c>
      <c r="I219" s="68">
        <v>200</v>
      </c>
      <c r="J219" s="68">
        <v>200</v>
      </c>
      <c r="K219" s="69">
        <v>200</v>
      </c>
    </row>
    <row r="220" spans="1:11" ht="66.75" customHeight="1">
      <c r="A220" s="135"/>
      <c r="B220" s="81"/>
      <c r="C220" s="111" t="s">
        <v>180</v>
      </c>
      <c r="D220" s="102" t="s">
        <v>21</v>
      </c>
      <c r="E220" s="102" t="s">
        <v>165</v>
      </c>
      <c r="F220" s="102" t="s">
        <v>25</v>
      </c>
      <c r="G220" s="102" t="s">
        <v>181</v>
      </c>
      <c r="H220" s="102"/>
      <c r="I220" s="98">
        <f t="shared" si="85"/>
        <v>122.6</v>
      </c>
      <c r="J220" s="98">
        <f t="shared" si="85"/>
        <v>0</v>
      </c>
      <c r="K220" s="99">
        <f>K221</f>
        <v>0</v>
      </c>
    </row>
    <row r="221" spans="1:11" ht="37.35" customHeight="1">
      <c r="A221" s="135"/>
      <c r="B221" s="81"/>
      <c r="C221" s="66" t="s">
        <v>51</v>
      </c>
      <c r="D221" s="71" t="s">
        <v>21</v>
      </c>
      <c r="E221" s="71" t="s">
        <v>165</v>
      </c>
      <c r="F221" s="71" t="s">
        <v>25</v>
      </c>
      <c r="G221" s="71" t="s">
        <v>181</v>
      </c>
      <c r="H221" s="71" t="s">
        <v>52</v>
      </c>
      <c r="I221" s="68">
        <v>122.6</v>
      </c>
      <c r="J221" s="68">
        <v>0</v>
      </c>
      <c r="K221" s="69">
        <v>0</v>
      </c>
    </row>
    <row r="222" spans="1:11" ht="18.75">
      <c r="A222" s="135"/>
      <c r="B222" s="81"/>
      <c r="C222" s="18" t="s">
        <v>182</v>
      </c>
      <c r="D222" s="19" t="s">
        <v>21</v>
      </c>
      <c r="E222" s="19" t="s">
        <v>19</v>
      </c>
      <c r="F222" s="19"/>
      <c r="G222" s="19"/>
      <c r="H222" s="24"/>
      <c r="I222" s="20">
        <f>I223+I228</f>
        <v>585.79999999999995</v>
      </c>
      <c r="J222" s="20">
        <f t="shared" ref="J222:K222" si="86">J223</f>
        <v>724.7</v>
      </c>
      <c r="K222" s="21">
        <f t="shared" si="86"/>
        <v>758.1</v>
      </c>
    </row>
    <row r="223" spans="1:11" ht="18.75">
      <c r="A223" s="135"/>
      <c r="B223" s="81"/>
      <c r="C223" s="18" t="s">
        <v>183</v>
      </c>
      <c r="D223" s="19" t="s">
        <v>21</v>
      </c>
      <c r="E223" s="19" t="s">
        <v>19</v>
      </c>
      <c r="F223" s="19" t="s">
        <v>23</v>
      </c>
      <c r="G223" s="19"/>
      <c r="H223" s="24"/>
      <c r="I223" s="20">
        <f t="shared" ref="I223:J226" si="87">I224</f>
        <v>585.79999999999995</v>
      </c>
      <c r="J223" s="20">
        <f t="shared" si="87"/>
        <v>724.7</v>
      </c>
      <c r="K223" s="21">
        <f>K224</f>
        <v>758.1</v>
      </c>
    </row>
    <row r="224" spans="1:11" ht="18.75">
      <c r="A224" s="135"/>
      <c r="B224" s="81"/>
      <c r="C224" s="22" t="s">
        <v>45</v>
      </c>
      <c r="D224" s="19" t="s">
        <v>21</v>
      </c>
      <c r="E224" s="19" t="s">
        <v>19</v>
      </c>
      <c r="F224" s="19" t="s">
        <v>23</v>
      </c>
      <c r="G224" s="19" t="s">
        <v>46</v>
      </c>
      <c r="H224" s="24"/>
      <c r="I224" s="20">
        <f t="shared" si="87"/>
        <v>585.79999999999995</v>
      </c>
      <c r="J224" s="20">
        <f t="shared" si="87"/>
        <v>724.7</v>
      </c>
      <c r="K224" s="21">
        <f>K225</f>
        <v>758.1</v>
      </c>
    </row>
    <row r="225" spans="1:11" ht="18.75">
      <c r="A225" s="135"/>
      <c r="B225" s="81"/>
      <c r="C225" s="22" t="s">
        <v>47</v>
      </c>
      <c r="D225" s="19" t="s">
        <v>21</v>
      </c>
      <c r="E225" s="19" t="s">
        <v>19</v>
      </c>
      <c r="F225" s="19" t="s">
        <v>23</v>
      </c>
      <c r="G225" s="19" t="s">
        <v>48</v>
      </c>
      <c r="H225" s="19"/>
      <c r="I225" s="20">
        <f t="shared" si="87"/>
        <v>585.79999999999995</v>
      </c>
      <c r="J225" s="20">
        <f t="shared" si="87"/>
        <v>724.7</v>
      </c>
      <c r="K225" s="21">
        <f>K226</f>
        <v>758.1</v>
      </c>
    </row>
    <row r="226" spans="1:11" ht="37.5">
      <c r="A226" s="135"/>
      <c r="B226" s="81"/>
      <c r="C226" s="93" t="s">
        <v>184</v>
      </c>
      <c r="D226" s="94" t="s">
        <v>21</v>
      </c>
      <c r="E226" s="94" t="s">
        <v>19</v>
      </c>
      <c r="F226" s="94" t="s">
        <v>23</v>
      </c>
      <c r="G226" s="94" t="s">
        <v>185</v>
      </c>
      <c r="H226" s="95"/>
      <c r="I226" s="98">
        <f t="shared" si="87"/>
        <v>585.79999999999995</v>
      </c>
      <c r="J226" s="98">
        <f t="shared" si="87"/>
        <v>724.7</v>
      </c>
      <c r="K226" s="99">
        <f>K227</f>
        <v>758.1</v>
      </c>
    </row>
    <row r="227" spans="1:11" ht="18.75">
      <c r="A227" s="135"/>
      <c r="B227" s="81"/>
      <c r="C227" s="66" t="s">
        <v>66</v>
      </c>
      <c r="D227" s="67" t="s">
        <v>21</v>
      </c>
      <c r="E227" s="67" t="s">
        <v>19</v>
      </c>
      <c r="F227" s="67" t="s">
        <v>23</v>
      </c>
      <c r="G227" s="118" t="s">
        <v>185</v>
      </c>
      <c r="H227" s="67" t="s">
        <v>67</v>
      </c>
      <c r="I227" s="68">
        <f>692.9-107.1</f>
        <v>585.79999999999995</v>
      </c>
      <c r="J227" s="68">
        <v>724.7</v>
      </c>
      <c r="K227" s="69">
        <v>758.1</v>
      </c>
    </row>
    <row r="228" spans="1:11" ht="18.75" hidden="1">
      <c r="A228" s="135"/>
      <c r="B228" s="81"/>
      <c r="C228" s="22" t="s">
        <v>219</v>
      </c>
      <c r="D228" s="45" t="s">
        <v>21</v>
      </c>
      <c r="E228" s="45" t="s">
        <v>19</v>
      </c>
      <c r="F228" s="45" t="s">
        <v>25</v>
      </c>
      <c r="G228" s="45"/>
      <c r="H228" s="45"/>
      <c r="I228" s="20">
        <f t="shared" ref="I228:K232" si="88">I229</f>
        <v>0</v>
      </c>
      <c r="J228" s="20">
        <f t="shared" si="88"/>
        <v>0</v>
      </c>
      <c r="K228" s="21">
        <f t="shared" si="88"/>
        <v>0</v>
      </c>
    </row>
    <row r="229" spans="1:11" ht="61.5" hidden="1" customHeight="1">
      <c r="A229" s="135"/>
      <c r="B229" s="81"/>
      <c r="C229" s="22" t="s">
        <v>264</v>
      </c>
      <c r="D229" s="45" t="s">
        <v>21</v>
      </c>
      <c r="E229" s="45" t="s">
        <v>19</v>
      </c>
      <c r="F229" s="45" t="s">
        <v>25</v>
      </c>
      <c r="G229" s="45" t="s">
        <v>221</v>
      </c>
      <c r="H229" s="45"/>
      <c r="I229" s="20">
        <f t="shared" si="88"/>
        <v>0</v>
      </c>
      <c r="J229" s="20">
        <f t="shared" si="88"/>
        <v>0</v>
      </c>
      <c r="K229" s="21">
        <f t="shared" si="88"/>
        <v>0</v>
      </c>
    </row>
    <row r="230" spans="1:11" ht="18.75" hidden="1">
      <c r="A230" s="135"/>
      <c r="B230" s="81"/>
      <c r="C230" s="46" t="s">
        <v>83</v>
      </c>
      <c r="D230" s="45" t="s">
        <v>21</v>
      </c>
      <c r="E230" s="45" t="s">
        <v>19</v>
      </c>
      <c r="F230" s="45" t="s">
        <v>25</v>
      </c>
      <c r="G230" s="45" t="s">
        <v>222</v>
      </c>
      <c r="H230" s="45"/>
      <c r="I230" s="20">
        <f t="shared" si="88"/>
        <v>0</v>
      </c>
      <c r="J230" s="20">
        <f t="shared" si="88"/>
        <v>0</v>
      </c>
      <c r="K230" s="21">
        <f t="shared" si="88"/>
        <v>0</v>
      </c>
    </row>
    <row r="231" spans="1:11" ht="37.5" hidden="1">
      <c r="A231" s="135"/>
      <c r="B231" s="81"/>
      <c r="C231" s="46" t="s">
        <v>251</v>
      </c>
      <c r="D231" s="45" t="s">
        <v>21</v>
      </c>
      <c r="E231" s="45" t="s">
        <v>19</v>
      </c>
      <c r="F231" s="45" t="s">
        <v>25</v>
      </c>
      <c r="G231" s="45" t="s">
        <v>223</v>
      </c>
      <c r="H231" s="45"/>
      <c r="I231" s="20">
        <f t="shared" si="88"/>
        <v>0</v>
      </c>
      <c r="J231" s="20">
        <f t="shared" si="88"/>
        <v>0</v>
      </c>
      <c r="K231" s="21">
        <f t="shared" si="88"/>
        <v>0</v>
      </c>
    </row>
    <row r="232" spans="1:11" ht="18.75" hidden="1">
      <c r="A232" s="135"/>
      <c r="B232" s="81"/>
      <c r="C232" s="46" t="s">
        <v>220</v>
      </c>
      <c r="D232" s="45" t="s">
        <v>21</v>
      </c>
      <c r="E232" s="45" t="s">
        <v>19</v>
      </c>
      <c r="F232" s="45" t="s">
        <v>25</v>
      </c>
      <c r="G232" s="45" t="s">
        <v>224</v>
      </c>
      <c r="H232" s="45"/>
      <c r="I232" s="20">
        <f t="shared" si="88"/>
        <v>0</v>
      </c>
      <c r="J232" s="20">
        <f t="shared" si="88"/>
        <v>0</v>
      </c>
      <c r="K232" s="21">
        <f t="shared" si="88"/>
        <v>0</v>
      </c>
    </row>
    <row r="233" spans="1:11" ht="18.75" hidden="1">
      <c r="A233" s="135"/>
      <c r="B233" s="81"/>
      <c r="C233" s="23" t="s">
        <v>66</v>
      </c>
      <c r="D233" s="47" t="s">
        <v>21</v>
      </c>
      <c r="E233" s="47" t="s">
        <v>19</v>
      </c>
      <c r="F233" s="47" t="s">
        <v>25</v>
      </c>
      <c r="G233" s="47" t="s">
        <v>224</v>
      </c>
      <c r="H233" s="47" t="s">
        <v>67</v>
      </c>
      <c r="I233" s="25">
        <f>[1]Расходы!$L$318</f>
        <v>0</v>
      </c>
      <c r="J233" s="25">
        <v>0</v>
      </c>
      <c r="K233" s="26">
        <v>0</v>
      </c>
    </row>
    <row r="234" spans="1:11" ht="18.75">
      <c r="A234" s="135"/>
      <c r="B234" s="81"/>
      <c r="C234" s="48" t="s">
        <v>186</v>
      </c>
      <c r="D234" s="19" t="s">
        <v>21</v>
      </c>
      <c r="E234" s="19" t="s">
        <v>60</v>
      </c>
      <c r="F234" s="33"/>
      <c r="G234" s="33" t="s">
        <v>24</v>
      </c>
      <c r="H234" s="33" t="s">
        <v>24</v>
      </c>
      <c r="I234" s="20">
        <f t="shared" ref="I234:J234" si="89">I235</f>
        <v>9.5</v>
      </c>
      <c r="J234" s="20">
        <f t="shared" si="89"/>
        <v>110</v>
      </c>
      <c r="K234" s="21">
        <f>K235</f>
        <v>120</v>
      </c>
    </row>
    <row r="235" spans="1:11" ht="18.75">
      <c r="A235" s="135"/>
      <c r="B235" s="81"/>
      <c r="C235" s="48" t="s">
        <v>187</v>
      </c>
      <c r="D235" s="19" t="s">
        <v>21</v>
      </c>
      <c r="E235" s="19" t="s">
        <v>60</v>
      </c>
      <c r="F235" s="19" t="s">
        <v>23</v>
      </c>
      <c r="G235" s="33" t="s">
        <v>24</v>
      </c>
      <c r="H235" s="33" t="s">
        <v>24</v>
      </c>
      <c r="I235" s="20">
        <f t="shared" ref="I235:J235" si="90">I237</f>
        <v>9.5</v>
      </c>
      <c r="J235" s="20">
        <f t="shared" si="90"/>
        <v>110</v>
      </c>
      <c r="K235" s="21">
        <f>K237</f>
        <v>120</v>
      </c>
    </row>
    <row r="236" spans="1:11" ht="56.25">
      <c r="A236" s="135"/>
      <c r="B236" s="81"/>
      <c r="C236" s="18" t="s">
        <v>265</v>
      </c>
      <c r="D236" s="19" t="s">
        <v>21</v>
      </c>
      <c r="E236" s="19" t="s">
        <v>60</v>
      </c>
      <c r="F236" s="19" t="s">
        <v>23</v>
      </c>
      <c r="G236" s="19" t="s">
        <v>167</v>
      </c>
      <c r="H236" s="33"/>
      <c r="I236" s="20">
        <f t="shared" ref="I236:K239" si="91">I237</f>
        <v>9.5</v>
      </c>
      <c r="J236" s="20">
        <f t="shared" si="91"/>
        <v>110</v>
      </c>
      <c r="K236" s="21">
        <f>K237</f>
        <v>120</v>
      </c>
    </row>
    <row r="237" spans="1:11" ht="35.25" customHeight="1">
      <c r="A237" s="135"/>
      <c r="B237" s="81"/>
      <c r="C237" s="32" t="s">
        <v>83</v>
      </c>
      <c r="D237" s="19" t="s">
        <v>21</v>
      </c>
      <c r="E237" s="19" t="s">
        <v>60</v>
      </c>
      <c r="F237" s="19" t="s">
        <v>23</v>
      </c>
      <c r="G237" s="19" t="s">
        <v>168</v>
      </c>
      <c r="H237" s="33"/>
      <c r="I237" s="20">
        <f t="shared" si="91"/>
        <v>9.5</v>
      </c>
      <c r="J237" s="20">
        <f t="shared" si="91"/>
        <v>110</v>
      </c>
      <c r="K237" s="21">
        <f>K238</f>
        <v>120</v>
      </c>
    </row>
    <row r="238" spans="1:11" ht="37.5">
      <c r="A238" s="135"/>
      <c r="B238" s="81"/>
      <c r="C238" s="32" t="s">
        <v>188</v>
      </c>
      <c r="D238" s="19" t="s">
        <v>21</v>
      </c>
      <c r="E238" s="19" t="s">
        <v>60</v>
      </c>
      <c r="F238" s="19" t="s">
        <v>23</v>
      </c>
      <c r="G238" s="19" t="s">
        <v>189</v>
      </c>
      <c r="H238" s="33"/>
      <c r="I238" s="20">
        <f t="shared" si="91"/>
        <v>9.5</v>
      </c>
      <c r="J238" s="20">
        <f t="shared" si="91"/>
        <v>110</v>
      </c>
      <c r="K238" s="21">
        <f>K239</f>
        <v>120</v>
      </c>
    </row>
    <row r="239" spans="1:11" ht="35.25" customHeight="1">
      <c r="A239" s="135"/>
      <c r="B239" s="81"/>
      <c r="C239" s="109" t="s">
        <v>190</v>
      </c>
      <c r="D239" s="103" t="s">
        <v>21</v>
      </c>
      <c r="E239" s="94" t="s">
        <v>60</v>
      </c>
      <c r="F239" s="94" t="s">
        <v>23</v>
      </c>
      <c r="G239" s="94" t="s">
        <v>191</v>
      </c>
      <c r="H239" s="95"/>
      <c r="I239" s="98">
        <f>I240</f>
        <v>9.5</v>
      </c>
      <c r="J239" s="98">
        <f t="shared" si="91"/>
        <v>110</v>
      </c>
      <c r="K239" s="99">
        <f t="shared" si="91"/>
        <v>120</v>
      </c>
    </row>
    <row r="240" spans="1:11" ht="36" customHeight="1" thickBot="1">
      <c r="A240" s="135"/>
      <c r="B240" s="81"/>
      <c r="C240" s="66" t="s">
        <v>34</v>
      </c>
      <c r="D240" s="67" t="s">
        <v>21</v>
      </c>
      <c r="E240" s="67" t="s">
        <v>60</v>
      </c>
      <c r="F240" s="67" t="s">
        <v>23</v>
      </c>
      <c r="G240" s="67" t="s">
        <v>191</v>
      </c>
      <c r="H240" s="67" t="s">
        <v>35</v>
      </c>
      <c r="I240" s="68">
        <f>110-100.5</f>
        <v>9.5</v>
      </c>
      <c r="J240" s="68">
        <v>110</v>
      </c>
      <c r="K240" s="69">
        <v>120</v>
      </c>
    </row>
    <row r="241" spans="1:11" ht="57" thickBot="1">
      <c r="A241" s="85" t="s">
        <v>192</v>
      </c>
      <c r="B241" s="86"/>
      <c r="C241" s="22" t="s">
        <v>193</v>
      </c>
      <c r="D241" s="19" t="s">
        <v>194</v>
      </c>
      <c r="E241" s="19"/>
      <c r="F241" s="49"/>
      <c r="G241" s="49"/>
      <c r="H241" s="49"/>
      <c r="I241" s="20">
        <f t="shared" ref="I241:J241" si="92">I242</f>
        <v>3384.4</v>
      </c>
      <c r="J241" s="20">
        <f t="shared" si="92"/>
        <v>3239.7000000000003</v>
      </c>
      <c r="K241" s="21">
        <f>K242</f>
        <v>3356.7</v>
      </c>
    </row>
    <row r="242" spans="1:11" ht="18.75">
      <c r="A242" s="87"/>
      <c r="B242" s="88"/>
      <c r="C242" s="18" t="s">
        <v>22</v>
      </c>
      <c r="D242" s="19" t="s">
        <v>194</v>
      </c>
      <c r="E242" s="19" t="s">
        <v>23</v>
      </c>
      <c r="F242" s="19"/>
      <c r="G242" s="19" t="s">
        <v>24</v>
      </c>
      <c r="H242" s="19" t="s">
        <v>24</v>
      </c>
      <c r="I242" s="20">
        <f>I243+I249+I261+I256</f>
        <v>3384.4</v>
      </c>
      <c r="J242" s="20">
        <f>J243+J249+J261+J256</f>
        <v>3239.7000000000003</v>
      </c>
      <c r="K242" s="21">
        <f>K243+K249+K261+K256</f>
        <v>3356.7</v>
      </c>
    </row>
    <row r="243" spans="1:11" ht="37.5">
      <c r="A243" s="87"/>
      <c r="B243" s="89"/>
      <c r="C243" s="18" t="s">
        <v>195</v>
      </c>
      <c r="D243" s="19" t="s">
        <v>194</v>
      </c>
      <c r="E243" s="19" t="s">
        <v>23</v>
      </c>
      <c r="F243" s="19" t="s">
        <v>75</v>
      </c>
      <c r="G243" s="19"/>
      <c r="H243" s="19"/>
      <c r="I243" s="20">
        <f t="shared" ref="I243:J247" si="93">I244</f>
        <v>2093.6999999999998</v>
      </c>
      <c r="J243" s="20">
        <f t="shared" si="93"/>
        <v>2141.3000000000002</v>
      </c>
      <c r="K243" s="21">
        <f>K244</f>
        <v>2226.5</v>
      </c>
    </row>
    <row r="244" spans="1:11" ht="30" customHeight="1">
      <c r="A244" s="87"/>
      <c r="B244" s="89"/>
      <c r="C244" s="18" t="s">
        <v>26</v>
      </c>
      <c r="D244" s="19" t="s">
        <v>194</v>
      </c>
      <c r="E244" s="19" t="s">
        <v>23</v>
      </c>
      <c r="F244" s="19" t="s">
        <v>75</v>
      </c>
      <c r="G244" s="19" t="s">
        <v>27</v>
      </c>
      <c r="H244" s="19" t="s">
        <v>24</v>
      </c>
      <c r="I244" s="20">
        <f t="shared" si="93"/>
        <v>2093.6999999999998</v>
      </c>
      <c r="J244" s="20">
        <f t="shared" si="93"/>
        <v>2141.3000000000002</v>
      </c>
      <c r="K244" s="21">
        <f>K245</f>
        <v>2226.5</v>
      </c>
    </row>
    <row r="245" spans="1:11" ht="37.5">
      <c r="A245" s="87"/>
      <c r="B245" s="89"/>
      <c r="C245" s="18" t="s">
        <v>196</v>
      </c>
      <c r="D245" s="19" t="s">
        <v>194</v>
      </c>
      <c r="E245" s="19" t="s">
        <v>23</v>
      </c>
      <c r="F245" s="19" t="s">
        <v>75</v>
      </c>
      <c r="G245" s="19" t="s">
        <v>246</v>
      </c>
      <c r="H245" s="19"/>
      <c r="I245" s="20">
        <f t="shared" ref="I245:K246" si="94">I247</f>
        <v>2093.6999999999998</v>
      </c>
      <c r="J245" s="20">
        <f t="shared" si="94"/>
        <v>2141.3000000000002</v>
      </c>
      <c r="K245" s="21">
        <f t="shared" si="94"/>
        <v>2226.5</v>
      </c>
    </row>
    <row r="246" spans="1:11" ht="18.75">
      <c r="A246" s="87"/>
      <c r="B246" s="89"/>
      <c r="C246" s="18" t="s">
        <v>47</v>
      </c>
      <c r="D246" s="19" t="s">
        <v>194</v>
      </c>
      <c r="E246" s="19" t="s">
        <v>23</v>
      </c>
      <c r="F246" s="19" t="s">
        <v>75</v>
      </c>
      <c r="G246" s="19" t="s">
        <v>197</v>
      </c>
      <c r="H246" s="19"/>
      <c r="I246" s="20">
        <f t="shared" si="94"/>
        <v>2093.6999999999998</v>
      </c>
      <c r="J246" s="20">
        <f t="shared" si="94"/>
        <v>2141.3000000000002</v>
      </c>
      <c r="K246" s="21">
        <f t="shared" si="94"/>
        <v>2226.5</v>
      </c>
    </row>
    <row r="247" spans="1:11" ht="18.75">
      <c r="A247" s="87"/>
      <c r="B247" s="89"/>
      <c r="C247" s="93" t="s">
        <v>30</v>
      </c>
      <c r="D247" s="94" t="s">
        <v>194</v>
      </c>
      <c r="E247" s="94" t="s">
        <v>23</v>
      </c>
      <c r="F247" s="94" t="s">
        <v>75</v>
      </c>
      <c r="G247" s="94" t="s">
        <v>198</v>
      </c>
      <c r="H247" s="94"/>
      <c r="I247" s="98">
        <f t="shared" si="93"/>
        <v>2093.6999999999998</v>
      </c>
      <c r="J247" s="98">
        <f t="shared" si="93"/>
        <v>2141.3000000000002</v>
      </c>
      <c r="K247" s="99">
        <f>K248</f>
        <v>2226.5</v>
      </c>
    </row>
    <row r="248" spans="1:11" ht="71.25" customHeight="1">
      <c r="A248" s="87"/>
      <c r="B248" s="89"/>
      <c r="C248" s="66" t="s">
        <v>32</v>
      </c>
      <c r="D248" s="67" t="s">
        <v>194</v>
      </c>
      <c r="E248" s="67" t="s">
        <v>23</v>
      </c>
      <c r="F248" s="67" t="s">
        <v>75</v>
      </c>
      <c r="G248" s="67" t="s">
        <v>198</v>
      </c>
      <c r="H248" s="67" t="s">
        <v>33</v>
      </c>
      <c r="I248" s="68">
        <f>2059.5+7.2-2.8+34.5-4.7</f>
        <v>2093.6999999999998</v>
      </c>
      <c r="J248" s="68">
        <v>2141.3000000000002</v>
      </c>
      <c r="K248" s="69">
        <v>2226.5</v>
      </c>
    </row>
    <row r="249" spans="1:11" ht="58.5" customHeight="1">
      <c r="A249" s="87"/>
      <c r="B249" s="89"/>
      <c r="C249" s="18" t="s">
        <v>199</v>
      </c>
      <c r="D249" s="19" t="s">
        <v>194</v>
      </c>
      <c r="E249" s="19" t="s">
        <v>23</v>
      </c>
      <c r="F249" s="19" t="s">
        <v>77</v>
      </c>
      <c r="G249" s="24"/>
      <c r="H249" s="24"/>
      <c r="I249" s="20">
        <f>I250</f>
        <v>1172</v>
      </c>
      <c r="J249" s="20">
        <f t="shared" ref="J249:K249" si="95">J250</f>
        <v>1053.5999999999999</v>
      </c>
      <c r="K249" s="20">
        <f t="shared" si="95"/>
        <v>1085.3999999999999</v>
      </c>
    </row>
    <row r="250" spans="1:11" ht="37.5">
      <c r="A250" s="87"/>
      <c r="B250" s="89"/>
      <c r="C250" s="18" t="s">
        <v>200</v>
      </c>
      <c r="D250" s="19" t="s">
        <v>194</v>
      </c>
      <c r="E250" s="19" t="s">
        <v>23</v>
      </c>
      <c r="F250" s="19" t="s">
        <v>77</v>
      </c>
      <c r="G250" s="19" t="s">
        <v>247</v>
      </c>
      <c r="H250" s="19"/>
      <c r="I250" s="20">
        <f>I252</f>
        <v>1172</v>
      </c>
      <c r="J250" s="20">
        <f t="shared" ref="J250:K250" si="96">J252</f>
        <v>1053.5999999999999</v>
      </c>
      <c r="K250" s="21">
        <f t="shared" si="96"/>
        <v>1085.3999999999999</v>
      </c>
    </row>
    <row r="251" spans="1:11" ht="18.75">
      <c r="A251" s="87"/>
      <c r="B251" s="89"/>
      <c r="C251" s="18" t="s">
        <v>47</v>
      </c>
      <c r="D251" s="19" t="s">
        <v>194</v>
      </c>
      <c r="E251" s="19" t="s">
        <v>23</v>
      </c>
      <c r="F251" s="19" t="s">
        <v>77</v>
      </c>
      <c r="G251" s="19" t="s">
        <v>201</v>
      </c>
      <c r="H251" s="19"/>
      <c r="I251" s="20">
        <f>I252</f>
        <v>1172</v>
      </c>
      <c r="J251" s="20">
        <f t="shared" ref="J251:K251" si="97">J252</f>
        <v>1053.5999999999999</v>
      </c>
      <c r="K251" s="21">
        <f t="shared" si="97"/>
        <v>1085.3999999999999</v>
      </c>
    </row>
    <row r="252" spans="1:11" ht="18.75">
      <c r="A252" s="87"/>
      <c r="B252" s="89"/>
      <c r="C252" s="18" t="s">
        <v>30</v>
      </c>
      <c r="D252" s="19" t="s">
        <v>194</v>
      </c>
      <c r="E252" s="19" t="s">
        <v>23</v>
      </c>
      <c r="F252" s="19" t="s">
        <v>77</v>
      </c>
      <c r="G252" s="19" t="s">
        <v>202</v>
      </c>
      <c r="H252" s="19"/>
      <c r="I252" s="20">
        <f>I253+I254+I255</f>
        <v>1172</v>
      </c>
      <c r="J252" s="20">
        <f t="shared" ref="J252:K252" si="98">J253+J254+J255</f>
        <v>1053.5999999999999</v>
      </c>
      <c r="K252" s="21">
        <f t="shared" si="98"/>
        <v>1085.3999999999999</v>
      </c>
    </row>
    <row r="253" spans="1:11" ht="54">
      <c r="A253" s="87"/>
      <c r="B253" s="89"/>
      <c r="C253" s="58" t="s">
        <v>32</v>
      </c>
      <c r="D253" s="70" t="s">
        <v>194</v>
      </c>
      <c r="E253" s="70" t="s">
        <v>23</v>
      </c>
      <c r="F253" s="70" t="s">
        <v>77</v>
      </c>
      <c r="G253" s="70" t="s">
        <v>202</v>
      </c>
      <c r="H253" s="70" t="s">
        <v>33</v>
      </c>
      <c r="I253" s="60">
        <f>725.6+34.5+91.2</f>
        <v>851.30000000000007</v>
      </c>
      <c r="J253" s="60">
        <v>754.1</v>
      </c>
      <c r="K253" s="61">
        <v>783.9</v>
      </c>
    </row>
    <row r="254" spans="1:11" ht="36">
      <c r="A254" s="87"/>
      <c r="B254" s="89"/>
      <c r="C254" s="62" t="s">
        <v>34</v>
      </c>
      <c r="D254" s="63" t="s">
        <v>194</v>
      </c>
      <c r="E254" s="63" t="s">
        <v>23</v>
      </c>
      <c r="F254" s="63" t="s">
        <v>77</v>
      </c>
      <c r="G254" s="63" t="s">
        <v>202</v>
      </c>
      <c r="H254" s="63" t="s">
        <v>35</v>
      </c>
      <c r="I254" s="64">
        <f>437.7+8.8-2.1-150+8.9</f>
        <v>303.29999999999995</v>
      </c>
      <c r="J254" s="64">
        <v>278</v>
      </c>
      <c r="K254" s="65">
        <v>279.39999999999998</v>
      </c>
    </row>
    <row r="255" spans="1:11" ht="29.25" customHeight="1">
      <c r="A255" s="87"/>
      <c r="B255" s="89"/>
      <c r="C255" s="66" t="s">
        <v>36</v>
      </c>
      <c r="D255" s="67" t="s">
        <v>194</v>
      </c>
      <c r="E255" s="67" t="s">
        <v>23</v>
      </c>
      <c r="F255" s="67" t="s">
        <v>77</v>
      </c>
      <c r="G255" s="67" t="s">
        <v>202</v>
      </c>
      <c r="H255" s="67" t="s">
        <v>37</v>
      </c>
      <c r="I255" s="68">
        <f>20.9-3.5</f>
        <v>17.399999999999999</v>
      </c>
      <c r="J255" s="68">
        <v>21.5</v>
      </c>
      <c r="K255" s="69">
        <v>22.1</v>
      </c>
    </row>
    <row r="256" spans="1:11" ht="37.5">
      <c r="A256" s="90"/>
      <c r="B256" s="89"/>
      <c r="C256" s="18" t="s">
        <v>55</v>
      </c>
      <c r="D256" s="19" t="s">
        <v>194</v>
      </c>
      <c r="E256" s="19" t="s">
        <v>23</v>
      </c>
      <c r="F256" s="19" t="s">
        <v>56</v>
      </c>
      <c r="G256" s="24"/>
      <c r="H256" s="24"/>
      <c r="I256" s="20">
        <f>I257</f>
        <v>84.3</v>
      </c>
      <c r="J256" s="20">
        <f t="shared" ref="J256:K256" si="99">J257</f>
        <v>0</v>
      </c>
      <c r="K256" s="21">
        <f t="shared" si="99"/>
        <v>0</v>
      </c>
    </row>
    <row r="257" spans="1:14" ht="27" customHeight="1">
      <c r="A257" s="90"/>
      <c r="B257" s="89"/>
      <c r="C257" s="22" t="s">
        <v>45</v>
      </c>
      <c r="D257" s="19" t="s">
        <v>194</v>
      </c>
      <c r="E257" s="19" t="s">
        <v>23</v>
      </c>
      <c r="F257" s="19" t="s">
        <v>56</v>
      </c>
      <c r="G257" s="19" t="s">
        <v>46</v>
      </c>
      <c r="H257" s="19"/>
      <c r="I257" s="20">
        <f t="shared" ref="I257:J259" si="100">I258</f>
        <v>84.3</v>
      </c>
      <c r="J257" s="20">
        <f t="shared" si="100"/>
        <v>0</v>
      </c>
      <c r="K257" s="21">
        <f>K258</f>
        <v>0</v>
      </c>
    </row>
    <row r="258" spans="1:14" ht="27" customHeight="1">
      <c r="A258" s="90"/>
      <c r="B258" s="89"/>
      <c r="C258" s="18" t="s">
        <v>203</v>
      </c>
      <c r="D258" s="19" t="s">
        <v>194</v>
      </c>
      <c r="E258" s="19" t="s">
        <v>23</v>
      </c>
      <c r="F258" s="19" t="s">
        <v>56</v>
      </c>
      <c r="G258" s="19" t="s">
        <v>48</v>
      </c>
      <c r="H258" s="19"/>
      <c r="I258" s="20">
        <f t="shared" si="100"/>
        <v>84.3</v>
      </c>
      <c r="J258" s="20">
        <f t="shared" si="100"/>
        <v>0</v>
      </c>
      <c r="K258" s="21">
        <f>K259</f>
        <v>0</v>
      </c>
    </row>
    <row r="259" spans="1:14" ht="56.25">
      <c r="A259" s="90"/>
      <c r="B259" s="89"/>
      <c r="C259" s="109" t="s">
        <v>204</v>
      </c>
      <c r="D259" s="94" t="s">
        <v>194</v>
      </c>
      <c r="E259" s="94" t="s">
        <v>23</v>
      </c>
      <c r="F259" s="94" t="s">
        <v>56</v>
      </c>
      <c r="G259" s="94" t="s">
        <v>205</v>
      </c>
      <c r="H259" s="94"/>
      <c r="I259" s="98">
        <f t="shared" si="100"/>
        <v>84.3</v>
      </c>
      <c r="J259" s="98">
        <f t="shared" si="100"/>
        <v>0</v>
      </c>
      <c r="K259" s="99">
        <f>K260</f>
        <v>0</v>
      </c>
    </row>
    <row r="260" spans="1:14" ht="27" customHeight="1">
      <c r="A260" s="90"/>
      <c r="B260" s="89"/>
      <c r="C260" s="66" t="s">
        <v>51</v>
      </c>
      <c r="D260" s="67" t="s">
        <v>194</v>
      </c>
      <c r="E260" s="67" t="s">
        <v>23</v>
      </c>
      <c r="F260" s="67" t="s">
        <v>56</v>
      </c>
      <c r="G260" s="67" t="s">
        <v>205</v>
      </c>
      <c r="H260" s="67" t="s">
        <v>52</v>
      </c>
      <c r="I260" s="68">
        <v>84.3</v>
      </c>
      <c r="J260" s="68">
        <v>0</v>
      </c>
      <c r="K260" s="69">
        <v>0</v>
      </c>
    </row>
    <row r="261" spans="1:14" ht="27" customHeight="1">
      <c r="A261" s="90"/>
      <c r="B261" s="89"/>
      <c r="C261" s="18" t="s">
        <v>63</v>
      </c>
      <c r="D261" s="19" t="s">
        <v>194</v>
      </c>
      <c r="E261" s="19" t="s">
        <v>23</v>
      </c>
      <c r="F261" s="19" t="s">
        <v>64</v>
      </c>
      <c r="G261" s="19"/>
      <c r="H261" s="19"/>
      <c r="I261" s="20">
        <f t="shared" ref="I261:K263" si="101">I262</f>
        <v>34.4</v>
      </c>
      <c r="J261" s="20">
        <f t="shared" si="101"/>
        <v>44.8</v>
      </c>
      <c r="K261" s="21">
        <f>K262</f>
        <v>44.8</v>
      </c>
    </row>
    <row r="262" spans="1:14" ht="27" customHeight="1">
      <c r="A262" s="90"/>
      <c r="B262" s="89"/>
      <c r="C262" s="22" t="s">
        <v>45</v>
      </c>
      <c r="D262" s="19" t="s">
        <v>194</v>
      </c>
      <c r="E262" s="19" t="s">
        <v>23</v>
      </c>
      <c r="F262" s="19" t="s">
        <v>64</v>
      </c>
      <c r="G262" s="19" t="s">
        <v>46</v>
      </c>
      <c r="H262" s="19"/>
      <c r="I262" s="20">
        <f t="shared" si="101"/>
        <v>34.4</v>
      </c>
      <c r="J262" s="20">
        <f t="shared" si="101"/>
        <v>44.8</v>
      </c>
      <c r="K262" s="21">
        <f>K263</f>
        <v>44.8</v>
      </c>
    </row>
    <row r="263" spans="1:14" ht="27" customHeight="1">
      <c r="A263" s="90"/>
      <c r="B263" s="89"/>
      <c r="C263" s="22" t="s">
        <v>47</v>
      </c>
      <c r="D263" s="19" t="s">
        <v>194</v>
      </c>
      <c r="E263" s="19" t="s">
        <v>23</v>
      </c>
      <c r="F263" s="19" t="s">
        <v>64</v>
      </c>
      <c r="G263" s="19" t="s">
        <v>48</v>
      </c>
      <c r="H263" s="19"/>
      <c r="I263" s="20">
        <f>I264</f>
        <v>34.4</v>
      </c>
      <c r="J263" s="20">
        <f t="shared" si="101"/>
        <v>44.8</v>
      </c>
      <c r="K263" s="20">
        <f t="shared" si="101"/>
        <v>44.8</v>
      </c>
    </row>
    <row r="264" spans="1:14" ht="67.150000000000006" customHeight="1">
      <c r="A264" s="90"/>
      <c r="B264" s="89"/>
      <c r="C264" s="93" t="s">
        <v>206</v>
      </c>
      <c r="D264" s="94" t="s">
        <v>194</v>
      </c>
      <c r="E264" s="94" t="s">
        <v>23</v>
      </c>
      <c r="F264" s="94" t="s">
        <v>64</v>
      </c>
      <c r="G264" s="94" t="s">
        <v>207</v>
      </c>
      <c r="H264" s="95"/>
      <c r="I264" s="98">
        <f t="shared" ref="I264:J264" si="102">I265</f>
        <v>34.4</v>
      </c>
      <c r="J264" s="98">
        <f t="shared" si="102"/>
        <v>44.8</v>
      </c>
      <c r="K264" s="99">
        <f>K265</f>
        <v>44.8</v>
      </c>
    </row>
    <row r="265" spans="1:14" ht="32.25" customHeight="1" thickBot="1">
      <c r="A265" s="91"/>
      <c r="B265" s="92"/>
      <c r="C265" s="119" t="s">
        <v>66</v>
      </c>
      <c r="D265" s="120" t="s">
        <v>194</v>
      </c>
      <c r="E265" s="120" t="s">
        <v>23</v>
      </c>
      <c r="F265" s="120" t="s">
        <v>64</v>
      </c>
      <c r="G265" s="120" t="s">
        <v>207</v>
      </c>
      <c r="H265" s="120" t="s">
        <v>67</v>
      </c>
      <c r="I265" s="123">
        <f>34.5-0.1</f>
        <v>34.4</v>
      </c>
      <c r="J265" s="121">
        <v>44.8</v>
      </c>
      <c r="K265" s="122">
        <v>44.8</v>
      </c>
    </row>
    <row r="266" spans="1:14" ht="36.75" customHeight="1" thickBot="1">
      <c r="A266" s="136"/>
      <c r="B266" s="137"/>
      <c r="C266" s="50" t="s">
        <v>208</v>
      </c>
      <c r="D266" s="51"/>
      <c r="E266" s="51"/>
      <c r="F266" s="52"/>
      <c r="G266" s="52"/>
      <c r="H266" s="53"/>
      <c r="I266" s="54">
        <f>I241+I17</f>
        <v>113395.9</v>
      </c>
      <c r="J266" s="55">
        <f>J241+J17</f>
        <v>81510.699999999983</v>
      </c>
      <c r="K266" s="56">
        <f>K241+K17</f>
        <v>50414.799999999996</v>
      </c>
    </row>
    <row r="268" spans="1:14" ht="47.25" customHeight="1">
      <c r="C268" s="124"/>
      <c r="D268" s="124"/>
      <c r="E268" s="124"/>
      <c r="F268" s="124"/>
      <c r="G268" s="124"/>
      <c r="H268" s="124"/>
      <c r="I268" s="125"/>
      <c r="J268" s="125"/>
      <c r="K268" s="125"/>
    </row>
    <row r="269" spans="1:14" ht="47.25" customHeight="1">
      <c r="C269" s="124"/>
      <c r="D269" s="124"/>
      <c r="E269" s="124"/>
      <c r="F269" s="124"/>
      <c r="G269" s="124"/>
      <c r="H269" s="124"/>
      <c r="I269" s="125"/>
      <c r="J269" s="125"/>
      <c r="K269" s="125"/>
      <c r="N269" s="57"/>
    </row>
    <row r="270" spans="1:14" ht="47.25" customHeight="1">
      <c r="C270" s="124"/>
      <c r="D270" s="124"/>
      <c r="E270" s="124"/>
      <c r="F270" s="124"/>
      <c r="G270" s="124"/>
      <c r="H270" s="124"/>
      <c r="I270" s="128"/>
      <c r="J270" s="128"/>
      <c r="K270" s="128"/>
      <c r="N270" s="57"/>
    </row>
    <row r="271" spans="1:14" ht="47.25" customHeight="1">
      <c r="C271" s="124"/>
      <c r="D271" s="124"/>
      <c r="E271" s="124"/>
      <c r="F271" s="124"/>
      <c r="G271" s="124"/>
      <c r="H271" s="124"/>
      <c r="I271" s="125"/>
      <c r="J271" s="125"/>
      <c r="K271" s="125"/>
    </row>
    <row r="272" spans="1:14" ht="47.25" customHeight="1">
      <c r="C272" s="124"/>
      <c r="D272" s="124"/>
      <c r="E272" s="124"/>
      <c r="F272" s="124"/>
      <c r="G272" s="124"/>
      <c r="H272" s="124"/>
      <c r="I272" s="125"/>
      <c r="J272" s="125"/>
      <c r="K272" s="125"/>
    </row>
    <row r="273" spans="3:11" ht="47.25" customHeight="1">
      <c r="C273" s="124"/>
      <c r="D273" s="124"/>
      <c r="E273" s="124"/>
      <c r="F273" s="124"/>
      <c r="G273" s="124"/>
      <c r="H273" s="124"/>
      <c r="I273" s="128"/>
      <c r="J273" s="128"/>
      <c r="K273" s="128"/>
    </row>
    <row r="274" spans="3:11" ht="47.25" customHeight="1">
      <c r="C274" s="124"/>
      <c r="D274" s="124"/>
      <c r="E274" s="124"/>
      <c r="F274" s="124"/>
      <c r="G274" s="124"/>
      <c r="H274" s="124"/>
      <c r="I274" s="125"/>
      <c r="J274" s="126"/>
      <c r="K274" s="125"/>
    </row>
    <row r="275" spans="3:11" ht="47.25" customHeight="1">
      <c r="C275" s="124"/>
      <c r="D275" s="124"/>
      <c r="E275" s="124"/>
      <c r="F275" s="124"/>
      <c r="G275" s="124"/>
      <c r="H275" s="124"/>
      <c r="I275" s="128"/>
      <c r="J275" s="128"/>
      <c r="K275" s="128"/>
    </row>
    <row r="276" spans="3:11" ht="47.25" customHeight="1">
      <c r="C276" s="124"/>
      <c r="D276" s="124"/>
      <c r="E276" s="124"/>
      <c r="F276" s="124"/>
      <c r="G276" s="124"/>
      <c r="H276" s="124"/>
      <c r="I276" s="125"/>
      <c r="J276" s="125"/>
      <c r="K276" s="125"/>
    </row>
    <row r="277" spans="3:11" ht="28.5" customHeight="1">
      <c r="C277" s="2"/>
    </row>
    <row r="279" spans="3:11" ht="36" customHeight="1">
      <c r="I279" s="57"/>
      <c r="J279" s="57"/>
      <c r="K279" s="57"/>
    </row>
  </sheetData>
  <autoFilter ref="A15:K266">
    <filterColumn colId="0" showButton="0"/>
  </autoFilter>
  <mergeCells count="16">
    <mergeCell ref="A16:B16"/>
    <mergeCell ref="A18:A240"/>
    <mergeCell ref="A266:B266"/>
    <mergeCell ref="A15:B15"/>
    <mergeCell ref="C6:K6"/>
    <mergeCell ref="G7:K7"/>
    <mergeCell ref="A11:K11"/>
    <mergeCell ref="A12:K12"/>
    <mergeCell ref="C13:I13"/>
    <mergeCell ref="H8:K8"/>
    <mergeCell ref="H9:K9"/>
    <mergeCell ref="G5:K5"/>
    <mergeCell ref="C1:K1"/>
    <mergeCell ref="C2:K2"/>
    <mergeCell ref="C3:K3"/>
    <mergeCell ref="C4:K4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2" fitToHeight="4" orientation="portrait" horizontalDpi="1200" verticalDpi="1200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Ведомственная структура</vt:lpstr>
      <vt:lpstr>'Ведомственная структура'!Заголовки_для_печати</vt:lpstr>
      <vt:lpstr>'Ведомственная структура'!Область_печати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2024-12-13T15:11:23Z</cp:lastPrinted>
  <dcterms:created xsi:type="dcterms:W3CDTF">2011-02-10T13:53:26Z</dcterms:created>
  <dcterms:modified xsi:type="dcterms:W3CDTF">2024-12-19T07:43:30Z</dcterms:modified>
</cp:coreProperties>
</file>