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 defaultThemeVersion="124226"/>
  <bookViews>
    <workbookView xWindow="-120" yWindow="-120" windowWidth="24240" windowHeight="13740"/>
  </bookViews>
  <sheets>
    <sheet name="июнь" sheetId="45" r:id="rId1"/>
  </sheets>
  <definedNames>
    <definedName name="_xlnm._FilterDatabase" localSheetId="0" hidden="1">июнь!$A$16:$K$245</definedName>
    <definedName name="_xlnm.Print_Titles" localSheetId="0">июнь!$16:$17</definedName>
    <definedName name="_xlnm.Print_Area" localSheetId="0">июнь!$A$1:$K$246</definedName>
  </definedNames>
  <calcPr calcId="125725"/>
</workbook>
</file>

<file path=xl/calcChain.xml><?xml version="1.0" encoding="utf-8"?>
<calcChain xmlns="http://schemas.openxmlformats.org/spreadsheetml/2006/main">
  <c r="I150" i="45"/>
  <c r="I154"/>
  <c r="I153" s="1"/>
  <c r="I149" s="1"/>
  <c r="I219"/>
  <c r="I218" s="1"/>
  <c r="I217" s="1"/>
  <c r="I216" s="1"/>
  <c r="I220"/>
  <c r="K218"/>
  <c r="K217" s="1"/>
  <c r="K216" s="1"/>
  <c r="K219"/>
  <c r="K220"/>
  <c r="J220"/>
  <c r="J219" s="1"/>
  <c r="J218" s="1"/>
  <c r="J217" s="1"/>
  <c r="J216" s="1"/>
  <c r="I234"/>
  <c r="I215"/>
  <c r="I214"/>
  <c r="I184"/>
  <c r="I182" s="1"/>
  <c r="I181" s="1"/>
  <c r="I180" s="1"/>
  <c r="I179" s="1"/>
  <c r="I178" s="1"/>
  <c r="I166"/>
  <c r="I128"/>
  <c r="I126"/>
  <c r="I125" s="1"/>
  <c r="I113"/>
  <c r="I112" s="1"/>
  <c r="I111" s="1"/>
  <c r="I29"/>
  <c r="K243"/>
  <c r="K242" s="1"/>
  <c r="K241" s="1"/>
  <c r="K240" s="1"/>
  <c r="J243"/>
  <c r="J242" s="1"/>
  <c r="J241" s="1"/>
  <c r="J240" s="1"/>
  <c r="I243"/>
  <c r="I242" s="1"/>
  <c r="I241"/>
  <c r="I240" s="1"/>
  <c r="K238"/>
  <c r="K237" s="1"/>
  <c r="K236" s="1"/>
  <c r="J238"/>
  <c r="J237" s="1"/>
  <c r="J236" s="1"/>
  <c r="J229" s="1"/>
  <c r="I238"/>
  <c r="I237" s="1"/>
  <c r="I236" s="1"/>
  <c r="K233"/>
  <c r="J233"/>
  <c r="J230" s="1"/>
  <c r="I233"/>
  <c r="K231"/>
  <c r="J231"/>
  <c r="I231"/>
  <c r="K227"/>
  <c r="K226" s="1"/>
  <c r="K225" s="1"/>
  <c r="K224" s="1"/>
  <c r="J227"/>
  <c r="J226" s="1"/>
  <c r="J225" s="1"/>
  <c r="J224" s="1"/>
  <c r="I227"/>
  <c r="I226" s="1"/>
  <c r="I225" s="1"/>
  <c r="I224"/>
  <c r="K213"/>
  <c r="K212" s="1"/>
  <c r="K211" s="1"/>
  <c r="J213"/>
  <c r="J212"/>
  <c r="J211" s="1"/>
  <c r="J210" s="1"/>
  <c r="K206"/>
  <c r="K205" s="1"/>
  <c r="K204" s="1"/>
  <c r="K203" s="1"/>
  <c r="J206"/>
  <c r="J205" s="1"/>
  <c r="J204" s="1"/>
  <c r="J203" s="1"/>
  <c r="I206"/>
  <c r="I205" s="1"/>
  <c r="I204" s="1"/>
  <c r="I203" s="1"/>
  <c r="I197" s="1"/>
  <c r="K201"/>
  <c r="K200" s="1"/>
  <c r="K199" s="1"/>
  <c r="K198" s="1"/>
  <c r="K197" s="1"/>
  <c r="J201"/>
  <c r="J200" s="1"/>
  <c r="J199" s="1"/>
  <c r="J198" s="1"/>
  <c r="J197" s="1"/>
  <c r="I201"/>
  <c r="I200" s="1"/>
  <c r="I199" s="1"/>
  <c r="I198" s="1"/>
  <c r="K195"/>
  <c r="K194" s="1"/>
  <c r="K193" s="1"/>
  <c r="K192" s="1"/>
  <c r="J195"/>
  <c r="J194" s="1"/>
  <c r="J193" s="1"/>
  <c r="J192" s="1"/>
  <c r="I195"/>
  <c r="I194" s="1"/>
  <c r="I193" s="1"/>
  <c r="I192" s="1"/>
  <c r="K190"/>
  <c r="K189" s="1"/>
  <c r="J190"/>
  <c r="I190"/>
  <c r="I189" s="1"/>
  <c r="J189"/>
  <c r="J188" s="1"/>
  <c r="K188"/>
  <c r="I188"/>
  <c r="K186"/>
  <c r="J186"/>
  <c r="I186"/>
  <c r="K184"/>
  <c r="J184"/>
  <c r="K183"/>
  <c r="K182" s="1"/>
  <c r="K181" s="1"/>
  <c r="J183"/>
  <c r="J182" s="1"/>
  <c r="I183"/>
  <c r="K180"/>
  <c r="K179" s="1"/>
  <c r="K178" s="1"/>
  <c r="K175"/>
  <c r="J175"/>
  <c r="J174" s="1"/>
  <c r="J173" s="1"/>
  <c r="J172" s="1"/>
  <c r="J171" s="1"/>
  <c r="I175"/>
  <c r="I174" s="1"/>
  <c r="I173" s="1"/>
  <c r="I172" s="1"/>
  <c r="I171" s="1"/>
  <c r="K174"/>
  <c r="K173" s="1"/>
  <c r="K172" s="1"/>
  <c r="K171" s="1"/>
  <c r="K169"/>
  <c r="J169"/>
  <c r="I169"/>
  <c r="K167"/>
  <c r="J167"/>
  <c r="I167"/>
  <c r="I165"/>
  <c r="K165"/>
  <c r="J165"/>
  <c r="K163"/>
  <c r="J163"/>
  <c r="I163"/>
  <c r="J162"/>
  <c r="I162"/>
  <c r="I161" s="1"/>
  <c r="K161"/>
  <c r="K160" s="1"/>
  <c r="K159" s="1"/>
  <c r="J161"/>
  <c r="J158"/>
  <c r="J157" s="1"/>
  <c r="J156" s="1"/>
  <c r="J155" s="1"/>
  <c r="K157"/>
  <c r="K156" s="1"/>
  <c r="K155" s="1"/>
  <c r="I157"/>
  <c r="I156"/>
  <c r="I155" s="1"/>
  <c r="K153"/>
  <c r="J153"/>
  <c r="K151"/>
  <c r="K150" s="1"/>
  <c r="K149" s="1"/>
  <c r="J151"/>
  <c r="J150" s="1"/>
  <c r="J149" s="1"/>
  <c r="I151"/>
  <c r="I148"/>
  <c r="I147" s="1"/>
  <c r="I146" s="1"/>
  <c r="I145" s="1"/>
  <c r="K147"/>
  <c r="J147"/>
  <c r="J146" s="1"/>
  <c r="J145" s="1"/>
  <c r="K146"/>
  <c r="K145" s="1"/>
  <c r="K142"/>
  <c r="J142"/>
  <c r="I142"/>
  <c r="I141"/>
  <c r="I140" s="1"/>
  <c r="K140"/>
  <c r="J140"/>
  <c r="K139"/>
  <c r="K138" s="1"/>
  <c r="K137" s="1"/>
  <c r="I136"/>
  <c r="K135"/>
  <c r="K132" s="1"/>
  <c r="K131" s="1"/>
  <c r="K130" s="1"/>
  <c r="J135"/>
  <c r="I135"/>
  <c r="K133"/>
  <c r="J133"/>
  <c r="I133"/>
  <c r="I132" s="1"/>
  <c r="I131" s="1"/>
  <c r="I130" s="1"/>
  <c r="K127"/>
  <c r="J127"/>
  <c r="I127"/>
  <c r="K125"/>
  <c r="J125"/>
  <c r="K123"/>
  <c r="J123"/>
  <c r="I123"/>
  <c r="K119"/>
  <c r="K118" s="1"/>
  <c r="K117" s="1"/>
  <c r="J119"/>
  <c r="J118" s="1"/>
  <c r="J117" s="1"/>
  <c r="I119"/>
  <c r="I118" s="1"/>
  <c r="I117" s="1"/>
  <c r="I115"/>
  <c r="I114" s="1"/>
  <c r="K112"/>
  <c r="K111" s="1"/>
  <c r="K110" s="1"/>
  <c r="K109" s="1"/>
  <c r="K108" s="1"/>
  <c r="J112"/>
  <c r="J111" s="1"/>
  <c r="J110"/>
  <c r="J109" s="1"/>
  <c r="J108" s="1"/>
  <c r="K105"/>
  <c r="J105"/>
  <c r="J104" s="1"/>
  <c r="J103" s="1"/>
  <c r="J102" s="1"/>
  <c r="J101" s="1"/>
  <c r="I105"/>
  <c r="I104" s="1"/>
  <c r="I103" s="1"/>
  <c r="I102" s="1"/>
  <c r="I101" s="1"/>
  <c r="K104"/>
  <c r="K103" s="1"/>
  <c r="K102" s="1"/>
  <c r="K101" s="1"/>
  <c r="K99"/>
  <c r="K98" s="1"/>
  <c r="K97" s="1"/>
  <c r="J99"/>
  <c r="J98" s="1"/>
  <c r="J97" s="1"/>
  <c r="I99"/>
  <c r="I98" s="1"/>
  <c r="I97" s="1"/>
  <c r="K95"/>
  <c r="K94" s="1"/>
  <c r="K93" s="1"/>
  <c r="J95"/>
  <c r="J94" s="1"/>
  <c r="I95"/>
  <c r="I94"/>
  <c r="I93" s="1"/>
  <c r="J93"/>
  <c r="K89"/>
  <c r="J89"/>
  <c r="I89"/>
  <c r="I86" s="1"/>
  <c r="I85" s="1"/>
  <c r="K87"/>
  <c r="K86" s="1"/>
  <c r="K85" s="1"/>
  <c r="J87"/>
  <c r="I87"/>
  <c r="J86"/>
  <c r="J85" s="1"/>
  <c r="K83"/>
  <c r="K82" s="1"/>
  <c r="K81" s="1"/>
  <c r="K80" s="1"/>
  <c r="K79" s="1"/>
  <c r="J83"/>
  <c r="I83"/>
  <c r="I82" s="1"/>
  <c r="J82"/>
  <c r="J81" s="1"/>
  <c r="J80" s="1"/>
  <c r="J79" s="1"/>
  <c r="I81"/>
  <c r="I80" s="1"/>
  <c r="K75"/>
  <c r="K74" s="1"/>
  <c r="K73" s="1"/>
  <c r="K72" s="1"/>
  <c r="K71" s="1"/>
  <c r="J75"/>
  <c r="J74" s="1"/>
  <c r="J73" s="1"/>
  <c r="J72" s="1"/>
  <c r="J71" s="1"/>
  <c r="I75"/>
  <c r="I74" s="1"/>
  <c r="I73" s="1"/>
  <c r="I72" s="1"/>
  <c r="I71" s="1"/>
  <c r="K69"/>
  <c r="J69"/>
  <c r="I69"/>
  <c r="K67"/>
  <c r="J67"/>
  <c r="I67"/>
  <c r="K65"/>
  <c r="J65"/>
  <c r="I65"/>
  <c r="K63"/>
  <c r="J63"/>
  <c r="I63"/>
  <c r="K61"/>
  <c r="K60" s="1"/>
  <c r="K59" s="1"/>
  <c r="K58" s="1"/>
  <c r="J61"/>
  <c r="I61"/>
  <c r="K56"/>
  <c r="K55" s="1"/>
  <c r="K54" s="1"/>
  <c r="K53" s="1"/>
  <c r="J56"/>
  <c r="J55" s="1"/>
  <c r="J54" s="1"/>
  <c r="J53" s="1"/>
  <c r="I56"/>
  <c r="I55" s="1"/>
  <c r="I54" s="1"/>
  <c r="I53" s="1"/>
  <c r="K51"/>
  <c r="K50" s="1"/>
  <c r="K49" s="1"/>
  <c r="K48" s="1"/>
  <c r="J51"/>
  <c r="J50" s="1"/>
  <c r="J49" s="1"/>
  <c r="J48" s="1"/>
  <c r="I51"/>
  <c r="I50" s="1"/>
  <c r="I49" s="1"/>
  <c r="I48" s="1"/>
  <c r="K46"/>
  <c r="J46"/>
  <c r="J45" s="1"/>
  <c r="J44" s="1"/>
  <c r="J43" s="1"/>
  <c r="I46"/>
  <c r="I45" s="1"/>
  <c r="I44" s="1"/>
  <c r="I43" s="1"/>
  <c r="K45"/>
  <c r="K44" s="1"/>
  <c r="K43" s="1"/>
  <c r="K41"/>
  <c r="J41"/>
  <c r="J38" s="1"/>
  <c r="J37" s="1"/>
  <c r="I41"/>
  <c r="K39"/>
  <c r="J39"/>
  <c r="I39"/>
  <c r="I38" s="1"/>
  <c r="I37" s="1"/>
  <c r="K35"/>
  <c r="K34" s="1"/>
  <c r="J35"/>
  <c r="J34" s="1"/>
  <c r="I35"/>
  <c r="I34" s="1"/>
  <c r="I33"/>
  <c r="I32" s="1"/>
  <c r="I31" s="1"/>
  <c r="K32"/>
  <c r="K31" s="1"/>
  <c r="J32"/>
  <c r="J31" s="1"/>
  <c r="K27"/>
  <c r="K22" s="1"/>
  <c r="J27"/>
  <c r="I27"/>
  <c r="K25"/>
  <c r="J25"/>
  <c r="I25"/>
  <c r="I24"/>
  <c r="I23" s="1"/>
  <c r="K23"/>
  <c r="J23"/>
  <c r="K177" l="1"/>
  <c r="K38"/>
  <c r="K37" s="1"/>
  <c r="K122"/>
  <c r="K121" s="1"/>
  <c r="K116" s="1"/>
  <c r="K107" s="1"/>
  <c r="K230"/>
  <c r="I79"/>
  <c r="J132"/>
  <c r="J131" s="1"/>
  <c r="J130" s="1"/>
  <c r="K21"/>
  <c r="K20" s="1"/>
  <c r="K19" s="1"/>
  <c r="I230"/>
  <c r="I229" s="1"/>
  <c r="J122"/>
  <c r="J121" s="1"/>
  <c r="J116" s="1"/>
  <c r="J107" s="1"/>
  <c r="I177"/>
  <c r="J92"/>
  <c r="J91" s="1"/>
  <c r="J78" s="1"/>
  <c r="J209"/>
  <c r="J208" s="1"/>
  <c r="K92"/>
  <c r="K91" s="1"/>
  <c r="K78" s="1"/>
  <c r="I160"/>
  <c r="I159" s="1"/>
  <c r="I144" s="1"/>
  <c r="I213"/>
  <c r="I212" s="1"/>
  <c r="I211" s="1"/>
  <c r="I209" s="1"/>
  <c r="I208" s="1"/>
  <c r="I122"/>
  <c r="I121" s="1"/>
  <c r="I116"/>
  <c r="I110"/>
  <c r="I109" s="1"/>
  <c r="I108" s="1"/>
  <c r="I22"/>
  <c r="I21" s="1"/>
  <c r="I20" s="1"/>
  <c r="I19" s="1"/>
  <c r="K209"/>
  <c r="K208" s="1"/>
  <c r="K210"/>
  <c r="K144"/>
  <c r="K129" s="1"/>
  <c r="J223"/>
  <c r="J222" s="1"/>
  <c r="J22"/>
  <c r="J21" s="1"/>
  <c r="J20" s="1"/>
  <c r="I60"/>
  <c r="I59" s="1"/>
  <c r="I58" s="1"/>
  <c r="J60"/>
  <c r="J59" s="1"/>
  <c r="J58" s="1"/>
  <c r="I92"/>
  <c r="I91" s="1"/>
  <c r="J181"/>
  <c r="J180" s="1"/>
  <c r="J179" s="1"/>
  <c r="J178" s="1"/>
  <c r="J177" s="1"/>
  <c r="I139"/>
  <c r="I138" s="1"/>
  <c r="I137" s="1"/>
  <c r="J160"/>
  <c r="J159" s="1"/>
  <c r="J144" s="1"/>
  <c r="I223"/>
  <c r="I222" s="1"/>
  <c r="K229"/>
  <c r="K223" s="1"/>
  <c r="K222" s="1"/>
  <c r="J139"/>
  <c r="J138" s="1"/>
  <c r="J137" s="1"/>
  <c r="I78" l="1"/>
  <c r="I18" s="1"/>
  <c r="J129"/>
  <c r="I129"/>
  <c r="I210"/>
  <c r="I107"/>
  <c r="K18"/>
  <c r="K245" s="1"/>
  <c r="J19"/>
  <c r="J18" l="1"/>
  <c r="J245" s="1"/>
  <c r="I245"/>
</calcChain>
</file>

<file path=xl/sharedStrings.xml><?xml version="1.0" encoding="utf-8"?>
<sst xmlns="http://schemas.openxmlformats.org/spreadsheetml/2006/main" count="1201" uniqueCount="288">
  <si>
    <t xml:space="preserve">Другие вопросы в области культуры, кинематографии </t>
  </si>
  <si>
    <t>УТВЕРЖДЕНА</t>
  </si>
  <si>
    <t>решением совета депутатов</t>
  </si>
  <si>
    <t>№ п/п</t>
  </si>
  <si>
    <t>Наименование</t>
  </si>
  <si>
    <t>Г</t>
  </si>
  <si>
    <t>Рз</t>
  </si>
  <si>
    <t>ПР</t>
  </si>
  <si>
    <t>ЦСР</t>
  </si>
  <si>
    <t>ВР</t>
  </si>
  <si>
    <t>3</t>
  </si>
  <si>
    <t>4</t>
  </si>
  <si>
    <t>5</t>
  </si>
  <si>
    <t>6</t>
  </si>
  <si>
    <t>7</t>
  </si>
  <si>
    <t>8</t>
  </si>
  <si>
    <t>1</t>
  </si>
  <si>
    <t>006</t>
  </si>
  <si>
    <t/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</si>
  <si>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</si>
  <si>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</si>
  <si>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</si>
  <si>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</si>
  <si>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</si>
  <si>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</si>
  <si>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</si>
  <si>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</si>
  <si>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</si>
  <si>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</si>
  <si>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</si>
  <si>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</si>
  <si>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Культура</t>
  </si>
  <si>
    <t>Физическая культура и спорт</t>
  </si>
  <si>
    <t>Социальная политика</t>
  </si>
  <si>
    <t>Пенсионное обеспечение</t>
  </si>
  <si>
    <t>2</t>
  </si>
  <si>
    <t>961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</si>
  <si>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</si>
  <si>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ИТОГО:</t>
  </si>
  <si>
    <t xml:space="preserve">Культура и кинематография </t>
  </si>
  <si>
    <t>Дорожное хозяйство (дорожные фонды)</t>
  </si>
  <si>
    <t>Администрация муниципального образования Приладожское городское поселение Кировского муниципального района Ленинградской области</t>
  </si>
  <si>
    <t>Совет депутатов муниципального образования Приладожское городское поселение  Кировского муниципального района Ленинградской области</t>
  </si>
  <si>
    <t>муниципального образования</t>
  </si>
  <si>
    <t xml:space="preserve"> Приладожское городское поселение</t>
  </si>
  <si>
    <t>Ленинградской области</t>
  </si>
  <si>
    <t xml:space="preserve"> Кировского муниципального района </t>
  </si>
  <si>
    <t>Обеспечение деятельности органов местного самоуправления</t>
  </si>
  <si>
    <t>Обеспечение деятельности аппаратов органов местного самоуправления</t>
  </si>
  <si>
    <t>Обеспечение деятельности Главы местной администрации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</si>
  <si>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</si>
  <si>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Непрограммные расходы органов местного самоуправления</t>
  </si>
  <si>
    <t>Непрограммные расходы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</si>
  <si>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</si>
  <si>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Другие вопросы в области национальной экономики</t>
  </si>
  <si>
    <t>Доплаты к пенсиям муниципальных служащих в рамках непрограммных расходов органов местного самоуправления</t>
  </si>
  <si>
    <t xml:space="preserve">Непрограммные расходы </t>
  </si>
  <si>
    <t>Обеспечение деятельности представительных органов муниципальных образований</t>
  </si>
  <si>
    <t xml:space="preserve">Физическая культура 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</si>
  <si>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</si>
  <si>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</si>
  <si>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высшего должностного лица муниципального образования</t>
  </si>
  <si>
    <t>ВЕДОМСТВЕННАЯ СТРУКТУРА РАСХОДОВ БЮДЖЕТА муниципального образования</t>
  </si>
  <si>
    <t>67 0 00 00000</t>
  </si>
  <si>
    <t>67 4 09 00000</t>
  </si>
  <si>
    <t>67 4 09 00210</t>
  </si>
  <si>
    <t>67 4 09 00220</t>
  </si>
  <si>
    <t>67 4 09 00230</t>
  </si>
  <si>
    <t>67 5 09 00000</t>
  </si>
  <si>
    <t>67 5 09 00210</t>
  </si>
  <si>
    <t>67 9 09 00000</t>
  </si>
  <si>
    <t>67 9 09 71340</t>
  </si>
  <si>
    <t>98 0 00 00000</t>
  </si>
  <si>
    <t>98 9 09 00000</t>
  </si>
  <si>
    <t>98 9 09 96040</t>
  </si>
  <si>
    <t>98 9 09 96110</t>
  </si>
  <si>
    <t>98 9 09 96010</t>
  </si>
  <si>
    <t xml:space="preserve">Осуществление земельного контроля поселений за использование земель на территориях поселений </t>
  </si>
  <si>
    <t xml:space="preserve">Осуществление полномочий поселений по муниципальному жилищному контролю </t>
  </si>
  <si>
    <t>98 9 09 10050</t>
  </si>
  <si>
    <t xml:space="preserve">Резервный фонд администрации муниципального образования </t>
  </si>
  <si>
    <t xml:space="preserve">Премирование по постановлению администрации в связи с юбилеем и вне системы оплаты труда </t>
  </si>
  <si>
    <t>98 9 09 10030</t>
  </si>
  <si>
    <t xml:space="preserve">Расчеты за услуги по начислению и сбору платы за найм </t>
  </si>
  <si>
    <t>98 9 09 10100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</si>
  <si>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</si>
  <si>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</si>
  <si>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</si>
  <si>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98 9 09 51180</t>
  </si>
  <si>
    <t>06 0 00 00000</t>
  </si>
  <si>
    <t>06 1 00 00000</t>
  </si>
  <si>
    <t xml:space="preserve">Подпрограмма "Обеспечение пожарной безопасности на территории муниципального образования Приладожское городское поселение Кировского муниципального района Ленинградской области " </t>
  </si>
  <si>
    <t>06 2 00 00000</t>
  </si>
  <si>
    <t>06 3 00 00000</t>
  </si>
  <si>
    <t xml:space="preserve">Подпрограмма "Противодействие экстремизму и профилактика терроризма на территории муниципального образования Приладожское городское поселение Кировского муниципального района Ленинградской области " </t>
  </si>
  <si>
    <t>06 3 01 13620</t>
  </si>
  <si>
    <t>06 3 01  13620</t>
  </si>
  <si>
    <t>06 1 01 00000</t>
  </si>
  <si>
    <t>Основное мероприятие "Обслуживание территории поселения при возникновении чрезвычайных ситуаций"</t>
  </si>
  <si>
    <t>06 1 03 00000</t>
  </si>
  <si>
    <t>06 1 03 96100</t>
  </si>
  <si>
    <t xml:space="preserve">Организация осуществления мероприятий по предупреждению и тушению пожаров на территории поселения </t>
  </si>
  <si>
    <t>06 2 01 00000</t>
  </si>
  <si>
    <t>Основное мероприятие "Обеспечение пожарной безопасности"</t>
  </si>
  <si>
    <t>06 2 01 13110</t>
  </si>
  <si>
    <t>06 3 01 00000</t>
  </si>
  <si>
    <t>11 0 00 00000</t>
  </si>
  <si>
    <t>Подпрограмма "Развитие сети автомобильных дорог общего пользования местного значения в границах населенных пунктов муниципального образования Приладожское городское поселение Кировского муниципального района Ленинградской области "</t>
  </si>
  <si>
    <t>11 1 00 00000</t>
  </si>
  <si>
    <t>Основное мероприятие "Содержание, капитальный ремонт и ремонт автомобильных дорог местного значения и искусственных сооружений на них"</t>
  </si>
  <si>
    <t>11 1 01 00000</t>
  </si>
  <si>
    <t xml:space="preserve">Мероприятия по содержанию  дорог общего пользования </t>
  </si>
  <si>
    <t>11 1 01 11520</t>
  </si>
  <si>
    <t xml:space="preserve">11 1 01 11520 </t>
  </si>
  <si>
    <t>98 9 09 10350</t>
  </si>
  <si>
    <t>12 0 00 00000</t>
  </si>
  <si>
    <t>12 0 01 06450</t>
  </si>
  <si>
    <t>Информационная и консультационная поддержка малого предпринимательства, зарегистрированным и ведущим деятельность на территории МО Приладожское ГП</t>
  </si>
  <si>
    <t>12 0 01 00000</t>
  </si>
  <si>
    <t>Основное мероприятие "Обеспечение информационной, консультационной, организационно-методической поддержки  малого и среднего предпринимательства"</t>
  </si>
  <si>
    <t xml:space="preserve">Мероприятия в области жилищного хозяйства </t>
  </si>
  <si>
    <t>98 9 09 15000</t>
  </si>
  <si>
    <t xml:space="preserve">Капитальный ремонт (ремонт)муниципального жилищного фонда </t>
  </si>
  <si>
    <t>98 9 09 15010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</si>
  <si>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 "</t>
  </si>
  <si>
    <t>76 0 00 00000</t>
  </si>
  <si>
    <t>98 9 09 15310</t>
  </si>
  <si>
    <t>98 9 09 15320</t>
  </si>
  <si>
    <t>98 9 09 15340</t>
  </si>
  <si>
    <t>98 9 09 15350</t>
  </si>
  <si>
    <t xml:space="preserve">Расходы на озеленение </t>
  </si>
  <si>
    <t xml:space="preserve">Организация и содержание мест захоронения </t>
  </si>
  <si>
    <t xml:space="preserve">Расходы на уличное освещение </t>
  </si>
  <si>
    <t>98 9 09 03080</t>
  </si>
  <si>
    <t>67 1 09 00000</t>
  </si>
  <si>
    <t>67 1 09 00210</t>
  </si>
  <si>
    <t>67 3 09 00000</t>
  </si>
  <si>
    <t>67 3 09 00230</t>
  </si>
  <si>
    <t>98 9 09 96090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</si>
  <si>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</si>
  <si>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13 0 00 00000</t>
  </si>
  <si>
    <t>13 1 00 00000</t>
  </si>
  <si>
    <t>Подпрограмма "Развитие культуры в муниципальном образовании Приладожское городское поселение Кировского муниципального района Ленинградской области"</t>
  </si>
  <si>
    <t xml:space="preserve">Расходы на обеспечение деятельности муниципальных казенных учреждений </t>
  </si>
  <si>
    <t>Основное мероприятие "Развитие культуры и модернизация учреждений культуры"</t>
  </si>
  <si>
    <t>13 1 01 00000</t>
  </si>
  <si>
    <t>13 1 01 00240</t>
  </si>
  <si>
    <t>13 2 00 00000</t>
  </si>
  <si>
    <t xml:space="preserve">Подпрограмма "Развитие физической культуры и спорта в муниципальном образовании Приладожское городское поселение Кировского муниципального района Ленинградской области" </t>
  </si>
  <si>
    <t xml:space="preserve">Организация и проведение мероприятий в области  спорта и физической культуры </t>
  </si>
  <si>
    <t>13 2 01 00000</t>
  </si>
  <si>
    <t>Основное мероприятие "Развитие физической культуры и спорта на территории поселения"</t>
  </si>
  <si>
    <t>13 2 01 11570</t>
  </si>
  <si>
    <t>Основное мероприятие "Мероприятия направленные на предупреждение экстремисткой и террористической деятельности на территории муниципального образования Приладожское городское поселение"</t>
  </si>
  <si>
    <t>Организация и осуществление мероприятий  направленных на информирование населения по вопросам противодействия  терроризму</t>
  </si>
  <si>
    <t xml:space="preserve"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 " </t>
  </si>
  <si>
    <t>Повышение квалификации муниципальных служащих</t>
  </si>
  <si>
    <t>Основное мероприятие "Повышение квалификации муниципальных служащих"</t>
  </si>
  <si>
    <t>93 0 00 00000</t>
  </si>
  <si>
    <t>93 0 01 00000</t>
  </si>
  <si>
    <t>93 0 01 10390</t>
  </si>
  <si>
    <t>1П 0 00 00000</t>
  </si>
  <si>
    <t>1П 0 01 00000</t>
  </si>
  <si>
    <t>Основное мероприятие "Благоустройство территории"</t>
  </si>
  <si>
    <t>01</t>
  </si>
  <si>
    <t>02</t>
  </si>
  <si>
    <t>03</t>
  </si>
  <si>
    <t>10</t>
  </si>
  <si>
    <t>11</t>
  </si>
  <si>
    <t>13</t>
  </si>
  <si>
    <t>08</t>
  </si>
  <si>
    <t>04</t>
  </si>
  <si>
    <t>05</t>
  </si>
  <si>
    <t>12</t>
  </si>
  <si>
    <t>09</t>
  </si>
  <si>
    <t>14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</si>
  <si>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</si>
  <si>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</si>
  <si>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67 3 09 00220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</si>
  <si>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</si>
  <si>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</si>
  <si>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>13 1 01 S0360</t>
  </si>
  <si>
    <t>Расходы на выплаты по оплате труда работников органов местного самоуправления</t>
  </si>
  <si>
    <t>Расходы на выплаты по оплате труда работников органов местного самоуправления,  не являющихся должностями муниципальной службы</t>
  </si>
  <si>
    <t xml:space="preserve">Расходы на обеспечение функций органов местного самоуправления </t>
  </si>
  <si>
    <t xml:space="preserve">Расходы на выплаты по оплате труда работников органов местного самоуправления </t>
  </si>
  <si>
    <t>Осуществление отдельных государственных полномочий Ленинградской области в сфере административных правоотношений</t>
  </si>
  <si>
    <t>(Приложение 4)</t>
  </si>
  <si>
    <t xml:space="preserve">Осуществление части полномочий поселений по формированию, утверждению, исполнению  бюджета </t>
  </si>
  <si>
    <t xml:space="preserve">Мероприятия по землеустройству и землепользованию </t>
  </si>
  <si>
    <t>Реализация областного закона от 15 января 2018 года N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</si>
  <si>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76 0 04 00000</t>
  </si>
  <si>
    <t>76 0 04 S0200</t>
  </si>
  <si>
    <t>Основное мероприятие "Организация газификации на территории МО Приладожского городского поселения"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</si>
  <si>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</si>
  <si>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</si>
  <si>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98 9 09 96020</t>
  </si>
  <si>
    <t>Расходы на приобретение товаров, работ, услуг в целях обеспечения публикации муниципальных правовых актов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</si>
  <si>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</si>
  <si>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98 9 09 11000</t>
  </si>
  <si>
    <t>Проектирование схем генеральных планов поселений</t>
  </si>
  <si>
    <t>Осуществление первичного воинского учета на территориях, где отсутствуют военные комиссариаты</t>
  </si>
  <si>
    <t>1Н 0 00 00000</t>
  </si>
  <si>
    <t>1Н 0 01 00000</t>
  </si>
  <si>
    <t>Муниципальная программа "Содействие участию населения в осуществлении местного самоуправления в иных формах на части территории муниципального образования Приладожское городское поселение Кировского муниципального района Ленинградской области"</t>
  </si>
  <si>
    <t>1Н 0 01 S4770</t>
  </si>
  <si>
    <t>1W 0 00 00000</t>
  </si>
  <si>
    <t>1W 0 01 00000</t>
  </si>
  <si>
    <t>Муниципальная программа "Благоустройство, содержание территории и объектов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</si>
  <si>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"Организация благоустройства на территории поселения"</t>
  </si>
  <si>
    <t>800</t>
  </si>
  <si>
    <t>Иные бюджетные ассигнования</t>
  </si>
  <si>
    <t>500</t>
  </si>
  <si>
    <t>Межбюджетные трансферты</t>
  </si>
  <si>
    <t>400</t>
  </si>
  <si>
    <t>Капитальные вложения в объекты государственной (муниципальной) собственности</t>
  </si>
  <si>
    <t>300</t>
  </si>
  <si>
    <t>Социальное обеспечение и иные выплаты населению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</si>
  <si>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</si>
  <si>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</si>
  <si>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</si>
  <si>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Закупка товаров, работ и услуг для обеспечения государственных (муниципальных) нужд</t>
  </si>
  <si>
    <t>Благоустройство территории по ул.Садовая у д.2. корп.</t>
  </si>
  <si>
    <t>1W 0 01 16350</t>
  </si>
  <si>
    <t>Основное мероприятие "Проведение мероприятий по улучшению условий проживания в деревне Назия "</t>
  </si>
  <si>
    <t>Муниципальная программа "Содействие участию населения 
в осуществлении местного самоуправления в иных формах на территории административного центра муниципального образования Приладожское городское поселение Кировского муниципального района Ленинградской области"</t>
  </si>
  <si>
    <t>06 1 01 13780</t>
  </si>
  <si>
    <t>76 0 04 16410</t>
  </si>
  <si>
    <t>Реализация мероприятий по газификации д.Назия</t>
  </si>
  <si>
    <t>Бюджетные ассигнования на 2021 год (тысяч рублей)</t>
  </si>
  <si>
    <t>Бюджетные ассигнования на 2022 год (тысяч рублей)</t>
  </si>
  <si>
    <t>Бюджетные ассигнования на 2023год (тысяч рублей)</t>
  </si>
  <si>
    <t>9</t>
  </si>
  <si>
    <t xml:space="preserve">   Приладожское городское поселение Кировского муниципального района Ленинградской области </t>
  </si>
  <si>
    <t>на 2021 год и на плановый период 2022 и 2023 годов</t>
  </si>
  <si>
    <t>07</t>
  </si>
  <si>
    <t xml:space="preserve">Гражданская оборона
</t>
  </si>
  <si>
    <t>Образование</t>
  </si>
  <si>
    <t>Профессиональная подготовка, переподготовка и повышение квалификации</t>
  </si>
  <si>
    <t>Муниципальная программа "Развитие и поддержка малого и среднего предпринимательства в муниципальном образовании Приладожское городское поселение Кировского муниципального района Ленинградской области"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</si>
  <si>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</si>
  <si>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</si>
  <si>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Осуществление части полномочий поселений по организации и осуществлению мероприятий по  ЧС (по созданию, содержанию и организации деятельности аварийно-спасательных служб) </t>
  </si>
  <si>
    <t>98 9 09 10340</t>
  </si>
  <si>
    <t>Выполнение комплексных кадастровых работ</t>
  </si>
  <si>
    <t>Муниципальная программа "Развитие и совершенствование гражданской обороны и мероприятий по обеспечениюбезопасности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муниципального образованиия Приладожское городское поселение Кировскогомуниципального района Ленинградской области "</t>
  </si>
  <si>
    <t>Основное мероприятие "Организация системы оповещения населения в области гражданской обороны"</t>
  </si>
  <si>
    <t xml:space="preserve">Организация системы оповещения по ГО </t>
  </si>
  <si>
    <t>Подпрограмма "Предупреждение и ликвидация последствий чрезвычайных ситуаций природного и техногенного характера муниципального образования Приладожское городское поселение Кировского муниципального района Ленинградской области"</t>
  </si>
  <si>
    <t xml:space="preserve"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  </t>
  </si>
  <si>
    <t xml:space="preserve">Подпрограмма "Организация и проведение мероприятий в области гражданской обороны на территории муниципального образования Приладожское городское поселение Кировского муниципального района Ленинградской области" </t>
  </si>
  <si>
    <t xml:space="preserve">Ремонт автомобильных дорог общего пользования местного значения </t>
  </si>
  <si>
    <t>11 1 01 S0140</t>
  </si>
  <si>
    <t>от  "09"декабря 2020 г.  №45</t>
  </si>
  <si>
    <t>(в редакции решения совета депутатов</t>
  </si>
  <si>
    <t xml:space="preserve">Содержание и обслуживание объектов имущества казны муниципального образования </t>
  </si>
  <si>
    <t>98 9 09 10300</t>
  </si>
  <si>
    <t>1Н 0 01 S4660</t>
  </si>
  <si>
    <t>98 9 09 15360</t>
  </si>
  <si>
    <t>Организация сбора и вывоза бытовых отходов и мусора</t>
  </si>
  <si>
    <t>1П 0 01 S4770</t>
  </si>
  <si>
    <t>Охрана семьи и детства</t>
  </si>
  <si>
    <t>Реализация мероприятий по обеспечению жильем молодых семей</t>
  </si>
  <si>
    <t>1А 0 00 00000</t>
  </si>
  <si>
    <t>1А 0 01 00000</t>
  </si>
  <si>
    <t>1А 0 01 L4970</t>
  </si>
  <si>
    <t>Муниципальная программа «Обеспечение качественным жильем граждан на территории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</si>
  <si>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"Улучшение жилищных условий молодых граждан (молодых семей)"</t>
  </si>
  <si>
    <t>Обеспечение проведения выборов и референдумов</t>
  </si>
  <si>
    <t>Проведение выборов в представительные органы муниципального образования</t>
  </si>
  <si>
    <t>98 9 09 10200</t>
  </si>
  <si>
    <t>98 9 09 95040</t>
  </si>
  <si>
    <t>Мероприятия, направленные на поддержку развития объектов общественной инфраструктуры, обеспечение устойчивого функционирования объектов социальной сферы, мероприятий по благоустройству территорий городских и сельских поселений Кировского муниципального района Ленинградской области</t>
  </si>
  <si>
    <t>Муниципальная программа "Формирование комфортной городской среды на территории МО Приладожское городское поселение Кировского муниципального района Ленинградской области"</t>
  </si>
  <si>
    <t>7D 0 00 00000</t>
  </si>
  <si>
    <t>Основное мероприятие "Дворовые территории"</t>
  </si>
  <si>
    <t>7D 0 01 00000</t>
  </si>
  <si>
    <t>Реализация мероприятий по благоустройству дворовых территорий муниципальных образований Ленинградской области</t>
  </si>
  <si>
    <t>7D 0 01 S4750</t>
  </si>
  <si>
    <t>Обслуживание государственного и муниципального долга</t>
  </si>
  <si>
    <t>Обслуживание внутреннего государственного и муниципального долга</t>
  </si>
  <si>
    <t xml:space="preserve">Процентные платежи по муниципальному долгу </t>
  </si>
  <si>
    <t>98 9 09 10010</t>
  </si>
  <si>
    <t>Обслуживание государственного (муниципального) долга</t>
  </si>
  <si>
    <t>700</t>
  </si>
  <si>
    <t>1П 0 01 16640</t>
  </si>
  <si>
    <t>Мероприятия, направленные на текущий и капитальный ремонт памятников и воинских захоронений (включая благоустройство прилегающей к ним территории)</t>
  </si>
  <si>
    <t>от "23"  июня 2021 г № 23)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</si>
</sst>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&quot;р.&quot;"/>
  </numFmts>
  <fonts count="25">
    <font>
      <sz val="10"/>
      <name val="Arial Cyr"/>
      <charset val="204"/>
    </font>
    <font>
      <sz val="10"/>
      <name val="MS Sans Serif"/>
      <family val="2"/>
      <charset val="204"/>
    </font>
    <font>
      <sz val="16"/>
      <name val="Times New Roman Cyr"/>
      <charset val="204"/>
    </font>
    <font>
      <b/>
      <sz val="20"/>
      <name val="Times New Roman Cyr"/>
      <family val="1"/>
      <charset val="204"/>
    </font>
    <font>
      <b/>
      <sz val="20"/>
      <name val="Times New Roman"/>
      <family val="1"/>
    </font>
    <font>
      <b/>
      <sz val="12"/>
      <name val="Arial Cyr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i/>
      <sz val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4"/>
      <name val="Arial Cyr"/>
      <charset val="204"/>
    </font>
    <font>
      <b/>
      <i/>
      <sz val="14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Arial Cyr"/>
      <charset val="204"/>
    </font>
    <font>
      <i/>
      <sz val="14"/>
      <name val="Arial Cyr"/>
      <family val="2"/>
      <charset val="204"/>
    </font>
    <font>
      <sz val="12"/>
      <name val="Arial Cyr"/>
      <family val="2"/>
      <charset val="204"/>
    </font>
    <font>
      <b/>
      <sz val="16"/>
      <name val="Arial Cyr"/>
      <family val="2"/>
      <charset val="204"/>
    </font>
    <font>
      <b/>
      <sz val="16"/>
      <name val="Times New Roman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289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49" fontId="0" fillId="2" borderId="0" xfId="0" applyNumberFormat="1" applyFill="1" applyBorder="1"/>
    <xf numFmtId="0" fontId="6" fillId="2" borderId="1" xfId="0" applyFont="1" applyFill="1" applyBorder="1" applyAlignment="1">
      <alignment horizontal="center" vertical="center"/>
    </xf>
    <xf numFmtId="49" fontId="8" fillId="2" borderId="2" xfId="1" applyNumberFormat="1" applyFont="1" applyFill="1" applyBorder="1" applyAlignment="1" applyProtection="1">
      <alignment horizontal="center" vertical="center" wrapText="1"/>
    </xf>
    <xf numFmtId="49" fontId="10" fillId="2" borderId="3" xfId="0" applyNumberFormat="1" applyFont="1" applyFill="1" applyBorder="1" applyAlignment="1">
      <alignment horizontal="left" wrapText="1"/>
    </xf>
    <xf numFmtId="49" fontId="11" fillId="2" borderId="4" xfId="0" applyNumberFormat="1" applyFont="1" applyFill="1" applyBorder="1" applyAlignment="1">
      <alignment horizontal="center"/>
    </xf>
    <xf numFmtId="164" fontId="11" fillId="2" borderId="5" xfId="0" applyNumberFormat="1" applyFont="1" applyFill="1" applyBorder="1" applyAlignment="1">
      <alignment horizontal="right"/>
    </xf>
    <xf numFmtId="49" fontId="11" fillId="2" borderId="6" xfId="0" applyNumberFormat="1" applyFont="1" applyFill="1" applyBorder="1" applyAlignment="1">
      <alignment horizontal="left" wrapText="1"/>
    </xf>
    <xf numFmtId="49" fontId="11" fillId="2" borderId="7" xfId="0" applyNumberFormat="1" applyFont="1" applyFill="1" applyBorder="1" applyAlignment="1">
      <alignment horizontal="center"/>
    </xf>
    <xf numFmtId="49" fontId="11" fillId="2" borderId="8" xfId="0" applyNumberFormat="1" applyFont="1" applyFill="1" applyBorder="1" applyAlignment="1">
      <alignment horizontal="center"/>
    </xf>
    <xf numFmtId="164" fontId="11" fillId="2" borderId="9" xfId="0" applyNumberFormat="1" applyFont="1" applyFill="1" applyBorder="1" applyAlignment="1">
      <alignment horizontal="right"/>
    </xf>
    <xf numFmtId="49" fontId="11" fillId="2" borderId="10" xfId="0" applyNumberFormat="1" applyFont="1" applyFill="1" applyBorder="1" applyAlignment="1">
      <alignment horizontal="left" wrapText="1"/>
    </xf>
    <xf numFmtId="49" fontId="11" fillId="2" borderId="11" xfId="0" applyNumberFormat="1" applyFont="1" applyFill="1" applyBorder="1" applyAlignment="1">
      <alignment horizontal="center"/>
    </xf>
    <xf numFmtId="164" fontId="11" fillId="2" borderId="12" xfId="0" applyNumberFormat="1" applyFont="1" applyFill="1" applyBorder="1" applyAlignment="1">
      <alignment horizontal="right"/>
    </xf>
    <xf numFmtId="49" fontId="10" fillId="2" borderId="13" xfId="0" applyNumberFormat="1" applyFont="1" applyFill="1" applyBorder="1" applyAlignment="1">
      <alignment horizontal="left" wrapText="1"/>
    </xf>
    <xf numFmtId="49" fontId="11" fillId="2" borderId="14" xfId="0" applyNumberFormat="1" applyFont="1" applyFill="1" applyBorder="1" applyAlignment="1">
      <alignment horizontal="left" wrapText="1"/>
    </xf>
    <xf numFmtId="49" fontId="11" fillId="2" borderId="15" xfId="0" applyNumberFormat="1" applyFont="1" applyFill="1" applyBorder="1" applyAlignment="1">
      <alignment horizontal="center"/>
    </xf>
    <xf numFmtId="164" fontId="11" fillId="2" borderId="16" xfId="0" applyNumberFormat="1" applyFont="1" applyFill="1" applyBorder="1" applyAlignment="1">
      <alignment horizontal="right"/>
    </xf>
    <xf numFmtId="49" fontId="14" fillId="2" borderId="17" xfId="0" applyNumberFormat="1" applyFont="1" applyFill="1" applyBorder="1" applyAlignment="1">
      <alignment horizontal="left" wrapText="1"/>
    </xf>
    <xf numFmtId="49" fontId="13" fillId="2" borderId="8" xfId="0" applyNumberFormat="1" applyFont="1" applyFill="1" applyBorder="1" applyAlignment="1">
      <alignment horizontal="center"/>
    </xf>
    <xf numFmtId="49" fontId="11" fillId="2" borderId="18" xfId="0" applyNumberFormat="1" applyFont="1" applyFill="1" applyBorder="1" applyAlignment="1">
      <alignment horizontal="left" wrapText="1"/>
    </xf>
    <xf numFmtId="49" fontId="11" fillId="2" borderId="19" xfId="0" applyNumberFormat="1" applyFont="1" applyFill="1" applyBorder="1" applyAlignment="1">
      <alignment horizontal="center"/>
    </xf>
    <xf numFmtId="49" fontId="14" fillId="2" borderId="20" xfId="0" applyNumberFormat="1" applyFont="1" applyFill="1" applyBorder="1" applyAlignment="1">
      <alignment horizontal="left" wrapText="1"/>
    </xf>
    <xf numFmtId="49" fontId="13" fillId="2" borderId="15" xfId="0" applyNumberFormat="1" applyFont="1" applyFill="1" applyBorder="1" applyAlignment="1">
      <alignment horizontal="center"/>
    </xf>
    <xf numFmtId="49" fontId="14" fillId="2" borderId="21" xfId="0" applyNumberFormat="1" applyFont="1" applyFill="1" applyBorder="1" applyAlignment="1">
      <alignment horizontal="left" wrapText="1"/>
    </xf>
    <xf numFmtId="49" fontId="13" fillId="2" borderId="22" xfId="0" applyNumberFormat="1" applyFont="1" applyFill="1" applyBorder="1" applyAlignment="1">
      <alignment horizontal="center"/>
    </xf>
    <xf numFmtId="49" fontId="14" fillId="2" borderId="24" xfId="0" applyNumberFormat="1" applyFont="1" applyFill="1" applyBorder="1" applyAlignment="1">
      <alignment horizontal="left" wrapText="1"/>
    </xf>
    <xf numFmtId="49" fontId="13" fillId="2" borderId="25" xfId="0" applyNumberFormat="1" applyFont="1" applyFill="1" applyBorder="1" applyAlignment="1">
      <alignment horizontal="center"/>
    </xf>
    <xf numFmtId="49" fontId="11" fillId="2" borderId="13" xfId="0" applyNumberFormat="1" applyFont="1" applyFill="1" applyBorder="1" applyAlignment="1">
      <alignment horizontal="left" wrapText="1"/>
    </xf>
    <xf numFmtId="166" fontId="10" fillId="2" borderId="14" xfId="0" applyNumberFormat="1" applyFont="1" applyFill="1" applyBorder="1" applyAlignment="1">
      <alignment horizontal="left" wrapText="1"/>
    </xf>
    <xf numFmtId="49" fontId="15" fillId="2" borderId="8" xfId="0" applyNumberFormat="1" applyFont="1" applyFill="1" applyBorder="1" applyAlignment="1">
      <alignment horizontal="center"/>
    </xf>
    <xf numFmtId="49" fontId="15" fillId="2" borderId="19" xfId="0" applyNumberFormat="1" applyFont="1" applyFill="1" applyBorder="1" applyAlignment="1">
      <alignment horizontal="center"/>
    </xf>
    <xf numFmtId="49" fontId="10" fillId="2" borderId="19" xfId="0" applyNumberFormat="1" applyFont="1" applyFill="1" applyBorder="1" applyAlignment="1">
      <alignment horizontal="center"/>
    </xf>
    <xf numFmtId="49" fontId="14" fillId="2" borderId="8" xfId="0" applyNumberFormat="1" applyFont="1" applyFill="1" applyBorder="1" applyAlignment="1">
      <alignment horizontal="center"/>
    </xf>
    <xf numFmtId="0" fontId="10" fillId="2" borderId="28" xfId="0" applyNumberFormat="1" applyFont="1" applyFill="1" applyBorder="1" applyAlignment="1">
      <alignment horizontal="left" wrapText="1"/>
    </xf>
    <xf numFmtId="49" fontId="15" fillId="2" borderId="15" xfId="0" applyNumberFormat="1" applyFont="1" applyFill="1" applyBorder="1" applyAlignment="1">
      <alignment horizontal="center"/>
    </xf>
    <xf numFmtId="49" fontId="10" fillId="2" borderId="15" xfId="0" applyNumberFormat="1" applyFont="1" applyFill="1" applyBorder="1" applyAlignment="1">
      <alignment horizontal="center"/>
    </xf>
    <xf numFmtId="49" fontId="14" fillId="2" borderId="15" xfId="0" applyNumberFormat="1" applyFont="1" applyFill="1" applyBorder="1" applyAlignment="1">
      <alignment horizontal="center"/>
    </xf>
    <xf numFmtId="49" fontId="15" fillId="2" borderId="11" xfId="0" applyNumberFormat="1" applyFont="1" applyFill="1" applyBorder="1" applyAlignment="1">
      <alignment horizontal="center"/>
    </xf>
    <xf numFmtId="49" fontId="10" fillId="2" borderId="11" xfId="0" applyNumberFormat="1" applyFont="1" applyFill="1" applyBorder="1" applyAlignment="1">
      <alignment horizontal="center"/>
    </xf>
    <xf numFmtId="49" fontId="14" fillId="2" borderId="11" xfId="0" applyNumberFormat="1" applyFont="1" applyFill="1" applyBorder="1" applyAlignment="1">
      <alignment horizontal="center"/>
    </xf>
    <xf numFmtId="49" fontId="13" fillId="2" borderId="11" xfId="0" applyNumberFormat="1" applyFont="1" applyFill="1" applyBorder="1" applyAlignment="1">
      <alignment horizontal="center"/>
    </xf>
    <xf numFmtId="49" fontId="14" fillId="2" borderId="29" xfId="0" applyNumberFormat="1" applyFont="1" applyFill="1" applyBorder="1" applyAlignment="1">
      <alignment horizontal="left" wrapText="1"/>
    </xf>
    <xf numFmtId="49" fontId="11" fillId="2" borderId="28" xfId="0" applyNumberFormat="1" applyFont="1" applyFill="1" applyBorder="1" applyAlignment="1">
      <alignment horizontal="left" wrapText="1"/>
    </xf>
    <xf numFmtId="0" fontId="11" fillId="2" borderId="18" xfId="0" applyFont="1" applyFill="1" applyBorder="1" applyAlignment="1">
      <alignment horizontal="left" wrapText="1"/>
    </xf>
    <xf numFmtId="49" fontId="10" fillId="2" borderId="31" xfId="0" applyNumberFormat="1" applyFont="1" applyFill="1" applyBorder="1" applyAlignment="1">
      <alignment horizontal="left" wrapText="1"/>
    </xf>
    <xf numFmtId="49" fontId="14" fillId="2" borderId="32" xfId="0" applyNumberFormat="1" applyFont="1" applyFill="1" applyBorder="1" applyAlignment="1">
      <alignment horizontal="center"/>
    </xf>
    <xf numFmtId="49" fontId="10" fillId="2" borderId="14" xfId="0" applyNumberFormat="1" applyFont="1" applyFill="1" applyBorder="1" applyAlignment="1">
      <alignment horizontal="left" wrapText="1"/>
    </xf>
    <xf numFmtId="49" fontId="14" fillId="2" borderId="25" xfId="0" applyNumberFormat="1" applyFont="1" applyFill="1" applyBorder="1" applyAlignment="1">
      <alignment horizontal="center"/>
    </xf>
    <xf numFmtId="164" fontId="14" fillId="2" borderId="30" xfId="0" applyNumberFormat="1" applyFont="1" applyFill="1" applyBorder="1" applyAlignment="1">
      <alignment horizontal="right"/>
    </xf>
    <xf numFmtId="49" fontId="11" fillId="2" borderId="31" xfId="0" applyNumberFormat="1" applyFont="1" applyFill="1" applyBorder="1" applyAlignment="1">
      <alignment horizontal="left" wrapText="1"/>
    </xf>
    <xf numFmtId="49" fontId="11" fillId="2" borderId="33" xfId="0" applyNumberFormat="1" applyFont="1" applyFill="1" applyBorder="1" applyAlignment="1">
      <alignment horizontal="center"/>
    </xf>
    <xf numFmtId="49" fontId="14" fillId="2" borderId="31" xfId="0" applyNumberFormat="1" applyFont="1" applyFill="1" applyBorder="1" applyAlignment="1">
      <alignment horizontal="left" wrapText="1"/>
    </xf>
    <xf numFmtId="0" fontId="11" fillId="2" borderId="18" xfId="0" applyNumberFormat="1" applyFont="1" applyFill="1" applyBorder="1" applyAlignment="1">
      <alignment horizontal="left" wrapText="1"/>
    </xf>
    <xf numFmtId="49" fontId="11" fillId="2" borderId="34" xfId="0" applyNumberFormat="1" applyFont="1" applyFill="1" applyBorder="1" applyAlignment="1">
      <alignment horizontal="left" wrapText="1"/>
    </xf>
    <xf numFmtId="49" fontId="12" fillId="2" borderId="15" xfId="0" applyNumberFormat="1" applyFont="1" applyFill="1" applyBorder="1" applyAlignment="1">
      <alignment horizontal="center"/>
    </xf>
    <xf numFmtId="49" fontId="11" fillId="2" borderId="35" xfId="0" applyNumberFormat="1" applyFont="1" applyFill="1" applyBorder="1" applyAlignment="1">
      <alignment horizontal="left" wrapText="1"/>
    </xf>
    <xf numFmtId="49" fontId="15" fillId="2" borderId="18" xfId="0" applyNumberFormat="1" applyFont="1" applyFill="1" applyBorder="1" applyAlignment="1">
      <alignment horizontal="left" wrapText="1"/>
    </xf>
    <xf numFmtId="0" fontId="11" fillId="2" borderId="36" xfId="0" applyNumberFormat="1" applyFont="1" applyFill="1" applyBorder="1" applyAlignment="1">
      <alignment horizontal="left" wrapText="1"/>
    </xf>
    <xf numFmtId="49" fontId="11" fillId="2" borderId="32" xfId="0" applyNumberFormat="1" applyFont="1" applyFill="1" applyBorder="1" applyAlignment="1">
      <alignment horizontal="center"/>
    </xf>
    <xf numFmtId="49" fontId="13" fillId="2" borderId="32" xfId="0" applyNumberFormat="1" applyFont="1" applyFill="1" applyBorder="1" applyAlignment="1">
      <alignment horizontal="center"/>
    </xf>
    <xf numFmtId="0" fontId="11" fillId="2" borderId="13" xfId="0" applyNumberFormat="1" applyFont="1" applyFill="1" applyBorder="1" applyAlignment="1">
      <alignment horizontal="left" wrapText="1"/>
    </xf>
    <xf numFmtId="0" fontId="11" fillId="2" borderId="37" xfId="0" applyNumberFormat="1" applyFont="1" applyFill="1" applyBorder="1" applyAlignment="1">
      <alignment horizontal="left" wrapText="1"/>
    </xf>
    <xf numFmtId="0" fontId="11" fillId="2" borderId="20" xfId="0" applyNumberFormat="1" applyFont="1" applyFill="1" applyBorder="1" applyAlignment="1">
      <alignment horizontal="left" wrapText="1"/>
    </xf>
    <xf numFmtId="49" fontId="12" fillId="2" borderId="11" xfId="0" applyNumberFormat="1" applyFont="1" applyFill="1" applyBorder="1" applyAlignment="1">
      <alignment horizontal="center"/>
    </xf>
    <xf numFmtId="49" fontId="12" fillId="2" borderId="19" xfId="0" applyNumberFormat="1" applyFont="1" applyFill="1" applyBorder="1" applyAlignment="1">
      <alignment horizontal="center"/>
    </xf>
    <xf numFmtId="49" fontId="10" fillId="2" borderId="37" xfId="0" applyNumberFormat="1" applyFont="1" applyFill="1" applyBorder="1" applyAlignment="1">
      <alignment horizontal="left" wrapText="1"/>
    </xf>
    <xf numFmtId="49" fontId="10" fillId="2" borderId="28" xfId="0" applyNumberFormat="1" applyFont="1" applyFill="1" applyBorder="1" applyAlignment="1">
      <alignment horizontal="left" wrapText="1"/>
    </xf>
    <xf numFmtId="49" fontId="10" fillId="2" borderId="34" xfId="0" applyNumberFormat="1" applyFont="1" applyFill="1" applyBorder="1" applyAlignment="1">
      <alignment horizontal="left" wrapText="1"/>
    </xf>
    <xf numFmtId="0" fontId="11" fillId="2" borderId="39" xfId="0" applyNumberFormat="1" applyFont="1" applyFill="1" applyBorder="1" applyAlignment="1">
      <alignment horizontal="left" wrapText="1"/>
    </xf>
    <xf numFmtId="0" fontId="11" fillId="2" borderId="28" xfId="0" applyNumberFormat="1" applyFont="1" applyFill="1" applyBorder="1" applyAlignment="1">
      <alignment horizontal="left" wrapText="1"/>
    </xf>
    <xf numFmtId="49" fontId="12" fillId="2" borderId="8" xfId="0" applyNumberFormat="1" applyFont="1" applyFill="1" applyBorder="1" applyAlignment="1">
      <alignment horizontal="center"/>
    </xf>
    <xf numFmtId="0" fontId="11" fillId="2" borderId="14" xfId="0" applyNumberFormat="1" applyFont="1" applyFill="1" applyBorder="1" applyAlignment="1">
      <alignment horizontal="left" wrapText="1"/>
    </xf>
    <xf numFmtId="49" fontId="10" fillId="2" borderId="40" xfId="0" applyNumberFormat="1" applyFont="1" applyFill="1" applyBorder="1" applyAlignment="1">
      <alignment horizontal="left" wrapText="1"/>
    </xf>
    <xf numFmtId="0" fontId="11" fillId="2" borderId="15" xfId="0" applyNumberFormat="1" applyFont="1" applyFill="1" applyBorder="1" applyAlignment="1">
      <alignment horizontal="center"/>
    </xf>
    <xf numFmtId="49" fontId="14" fillId="2" borderId="33" xfId="0" applyNumberFormat="1" applyFont="1" applyFill="1" applyBorder="1" applyAlignment="1">
      <alignment horizontal="center"/>
    </xf>
    <xf numFmtId="49" fontId="13" fillId="2" borderId="33" xfId="0" applyNumberFormat="1" applyFont="1" applyFill="1" applyBorder="1" applyAlignment="1">
      <alignment horizontal="center"/>
    </xf>
    <xf numFmtId="49" fontId="14" fillId="2" borderId="22" xfId="0" applyNumberFormat="1" applyFont="1" applyFill="1" applyBorder="1" applyAlignment="1">
      <alignment horizontal="center"/>
    </xf>
    <xf numFmtId="164" fontId="14" fillId="2" borderId="23" xfId="0" applyNumberFormat="1" applyFont="1" applyFill="1" applyBorder="1" applyAlignment="1">
      <alignment horizontal="right"/>
    </xf>
    <xf numFmtId="49" fontId="12" fillId="2" borderId="41" xfId="0" applyNumberFormat="1" applyFont="1" applyFill="1" applyBorder="1" applyAlignment="1">
      <alignment horizontal="left" wrapText="1"/>
    </xf>
    <xf numFmtId="0" fontId="11" fillId="2" borderId="42" xfId="0" applyNumberFormat="1" applyFont="1" applyFill="1" applyBorder="1" applyAlignment="1">
      <alignment horizontal="left" wrapText="1"/>
    </xf>
    <xf numFmtId="49" fontId="12" fillId="2" borderId="33" xfId="0" applyNumberFormat="1" applyFont="1" applyFill="1" applyBorder="1" applyAlignment="1">
      <alignment horizontal="center"/>
    </xf>
    <xf numFmtId="49" fontId="10" fillId="2" borderId="33" xfId="0" applyNumberFormat="1" applyFont="1" applyFill="1" applyBorder="1" applyAlignment="1">
      <alignment horizontal="center"/>
    </xf>
    <xf numFmtId="0" fontId="11" fillId="2" borderId="40" xfId="0" applyNumberFormat="1" applyFont="1" applyFill="1" applyBorder="1" applyAlignment="1">
      <alignment horizontal="left" wrapText="1"/>
    </xf>
    <xf numFmtId="0" fontId="11" fillId="2" borderId="34" xfId="0" applyNumberFormat="1" applyFont="1" applyFill="1" applyBorder="1" applyAlignment="1">
      <alignment horizontal="left" wrapText="1"/>
    </xf>
    <xf numFmtId="49" fontId="11" fillId="2" borderId="17" xfId="0" applyNumberFormat="1" applyFont="1" applyFill="1" applyBorder="1" applyAlignment="1">
      <alignment horizontal="left" wrapText="1"/>
    </xf>
    <xf numFmtId="49" fontId="17" fillId="2" borderId="4" xfId="0" applyNumberFormat="1" applyFont="1" applyFill="1" applyBorder="1" applyAlignment="1">
      <alignment horizontal="center"/>
    </xf>
    <xf numFmtId="49" fontId="11" fillId="2" borderId="39" xfId="0" applyNumberFormat="1" applyFont="1" applyFill="1" applyBorder="1" applyAlignment="1">
      <alignment horizontal="left" wrapText="1"/>
    </xf>
    <xf numFmtId="49" fontId="11" fillId="2" borderId="20" xfId="0" applyNumberFormat="1" applyFont="1" applyFill="1" applyBorder="1" applyAlignment="1">
      <alignment horizontal="left" wrapText="1"/>
    </xf>
    <xf numFmtId="49" fontId="13" fillId="2" borderId="43" xfId="0" applyNumberFormat="1" applyFont="1" applyFill="1" applyBorder="1" applyAlignment="1">
      <alignment horizontal="center"/>
    </xf>
    <xf numFmtId="49" fontId="12" fillId="2" borderId="44" xfId="0" applyNumberFormat="1" applyFont="1" applyFill="1" applyBorder="1" applyAlignment="1">
      <alignment wrapText="1"/>
    </xf>
    <xf numFmtId="49" fontId="18" fillId="2" borderId="44" xfId="0" applyNumberFormat="1" applyFont="1" applyFill="1" applyBorder="1" applyAlignment="1">
      <alignment horizontal="center" wrapText="1"/>
    </xf>
    <xf numFmtId="49" fontId="13" fillId="2" borderId="44" xfId="0" applyNumberFormat="1" applyFont="1" applyFill="1" applyBorder="1" applyAlignment="1">
      <alignment horizontal="center"/>
    </xf>
    <xf numFmtId="49" fontId="18" fillId="2" borderId="44" xfId="0" applyNumberFormat="1" applyFont="1" applyFill="1" applyBorder="1" applyAlignment="1">
      <alignment wrapText="1"/>
    </xf>
    <xf numFmtId="164" fontId="0" fillId="2" borderId="0" xfId="0" applyNumberFormat="1" applyFill="1"/>
    <xf numFmtId="49" fontId="15" fillId="2" borderId="33" xfId="0" applyNumberFormat="1" applyFont="1" applyFill="1" applyBorder="1" applyAlignment="1">
      <alignment horizontal="center"/>
    </xf>
    <xf numFmtId="49" fontId="9" fillId="2" borderId="45" xfId="1" applyNumberFormat="1" applyFont="1" applyFill="1" applyBorder="1" applyAlignment="1" applyProtection="1">
      <alignment horizontal="center" vertical="center" wrapText="1"/>
    </xf>
    <xf numFmtId="49" fontId="15" fillId="2" borderId="46" xfId="0" applyNumberFormat="1" applyFont="1" applyFill="1" applyBorder="1" applyAlignment="1">
      <alignment horizontal="center" vertical="center"/>
    </xf>
    <xf numFmtId="49" fontId="15" fillId="2" borderId="47" xfId="0" applyNumberFormat="1" applyFont="1" applyFill="1" applyBorder="1" applyAlignment="1">
      <alignment horizontal="center" vertical="center"/>
    </xf>
    <xf numFmtId="49" fontId="15" fillId="2" borderId="48" xfId="0" applyNumberFormat="1" applyFont="1" applyFill="1" applyBorder="1" applyAlignment="1">
      <alignment vertical="center"/>
    </xf>
    <xf numFmtId="0" fontId="0" fillId="2" borderId="46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49" fontId="15" fillId="2" borderId="48" xfId="0" applyNumberFormat="1" applyFont="1" applyFill="1" applyBorder="1" applyAlignment="1">
      <alignment horizontal="center" vertical="center"/>
    </xf>
    <xf numFmtId="49" fontId="15" fillId="2" borderId="44" xfId="0" applyNumberFormat="1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49" fontId="14" fillId="2" borderId="49" xfId="0" applyNumberFormat="1" applyFont="1" applyFill="1" applyBorder="1" applyAlignment="1">
      <alignment horizontal="left" wrapText="1"/>
    </xf>
    <xf numFmtId="164" fontId="11" fillId="2" borderId="50" xfId="0" applyNumberFormat="1" applyFont="1" applyFill="1" applyBorder="1" applyAlignment="1">
      <alignment horizontal="right"/>
    </xf>
    <xf numFmtId="164" fontId="11" fillId="2" borderId="52" xfId="0" applyNumberFormat="1" applyFont="1" applyFill="1" applyBorder="1" applyAlignment="1">
      <alignment horizontal="right"/>
    </xf>
    <xf numFmtId="164" fontId="11" fillId="2" borderId="53" xfId="0" applyNumberFormat="1" applyFont="1" applyFill="1" applyBorder="1" applyAlignment="1">
      <alignment horizontal="right"/>
    </xf>
    <xf numFmtId="49" fontId="14" fillId="2" borderId="54" xfId="0" applyNumberFormat="1" applyFont="1" applyFill="1" applyBorder="1" applyAlignment="1">
      <alignment horizontal="left" wrapText="1"/>
    </xf>
    <xf numFmtId="49" fontId="11" fillId="2" borderId="56" xfId="0" applyNumberFormat="1" applyFont="1" applyFill="1" applyBorder="1" applyAlignment="1">
      <alignment horizontal="center"/>
    </xf>
    <xf numFmtId="49" fontId="13" fillId="2" borderId="58" xfId="0" applyNumberFormat="1" applyFont="1" applyFill="1" applyBorder="1" applyAlignment="1">
      <alignment horizontal="center"/>
    </xf>
    <xf numFmtId="49" fontId="9" fillId="2" borderId="27" xfId="1" applyNumberFormat="1" applyFont="1" applyFill="1" applyBorder="1" applyAlignment="1" applyProtection="1">
      <alignment horizontal="center" vertical="center" wrapText="1"/>
    </xf>
    <xf numFmtId="49" fontId="14" fillId="2" borderId="57" xfId="0" applyNumberFormat="1" applyFont="1" applyFill="1" applyBorder="1" applyAlignment="1">
      <alignment horizontal="left" wrapText="1"/>
    </xf>
    <xf numFmtId="49" fontId="14" fillId="2" borderId="0" xfId="0" applyNumberFormat="1" applyFont="1" applyFill="1" applyBorder="1" applyAlignment="1">
      <alignment horizontal="left" wrapText="1"/>
    </xf>
    <xf numFmtId="49" fontId="10" fillId="2" borderId="60" xfId="0" applyNumberFormat="1" applyFont="1" applyFill="1" applyBorder="1" applyAlignment="1">
      <alignment horizontal="left" wrapText="1"/>
    </xf>
    <xf numFmtId="49" fontId="10" fillId="2" borderId="8" xfId="0" applyNumberFormat="1" applyFont="1" applyFill="1" applyBorder="1" applyAlignment="1">
      <alignment horizontal="center"/>
    </xf>
    <xf numFmtId="49" fontId="10" fillId="2" borderId="41" xfId="0" applyNumberFormat="1" applyFont="1" applyFill="1" applyBorder="1" applyAlignment="1">
      <alignment horizontal="left" wrapText="1"/>
    </xf>
    <xf numFmtId="0" fontId="10" fillId="2" borderId="61" xfId="0" applyNumberFormat="1" applyFont="1" applyFill="1" applyBorder="1" applyAlignment="1">
      <alignment horizontal="left" wrapText="1"/>
    </xf>
    <xf numFmtId="49" fontId="10" fillId="2" borderId="62" xfId="0" applyNumberFormat="1" applyFont="1" applyFill="1" applyBorder="1" applyAlignment="1">
      <alignment horizontal="center"/>
    </xf>
    <xf numFmtId="49" fontId="14" fillId="2" borderId="63" xfId="0" applyNumberFormat="1" applyFont="1" applyFill="1" applyBorder="1" applyAlignment="1">
      <alignment horizontal="center"/>
    </xf>
    <xf numFmtId="164" fontId="14" fillId="2" borderId="64" xfId="0" applyNumberFormat="1" applyFont="1" applyFill="1" applyBorder="1" applyAlignment="1">
      <alignment horizontal="right"/>
    </xf>
    <xf numFmtId="0" fontId="21" fillId="2" borderId="0" xfId="0" applyFont="1" applyFill="1"/>
    <xf numFmtId="0" fontId="22" fillId="2" borderId="1" xfId="0" applyFont="1" applyFill="1" applyBorder="1" applyAlignment="1">
      <alignment horizontal="center" vertical="center"/>
    </xf>
    <xf numFmtId="49" fontId="14" fillId="2" borderId="58" xfId="0" applyNumberFormat="1" applyFont="1" applyFill="1" applyBorder="1" applyAlignment="1">
      <alignment horizontal="center"/>
    </xf>
    <xf numFmtId="164" fontId="13" fillId="2" borderId="9" xfId="0" applyNumberFormat="1" applyFont="1" applyFill="1" applyBorder="1" applyAlignment="1">
      <alignment horizontal="right"/>
    </xf>
    <xf numFmtId="164" fontId="12" fillId="2" borderId="12" xfId="0" applyNumberFormat="1" applyFont="1" applyFill="1" applyBorder="1" applyAlignment="1">
      <alignment horizontal="right"/>
    </xf>
    <xf numFmtId="164" fontId="14" fillId="2" borderId="16" xfId="0" applyNumberFormat="1" applyFont="1" applyFill="1" applyBorder="1" applyAlignment="1">
      <alignment horizontal="right"/>
    </xf>
    <xf numFmtId="164" fontId="13" fillId="2" borderId="23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5" fillId="2" borderId="26" xfId="0" applyNumberFormat="1" applyFont="1" applyFill="1" applyBorder="1" applyAlignment="1">
      <alignment horizontal="right"/>
    </xf>
    <xf numFmtId="164" fontId="12" fillId="2" borderId="16" xfId="0" applyNumberFormat="1" applyFont="1" applyFill="1" applyBorder="1" applyAlignment="1">
      <alignment horizontal="right"/>
    </xf>
    <xf numFmtId="164" fontId="13" fillId="2" borderId="27" xfId="0" applyNumberFormat="1" applyFont="1" applyFill="1" applyBorder="1" applyAlignment="1">
      <alignment horizontal="right"/>
    </xf>
    <xf numFmtId="164" fontId="10" fillId="2" borderId="12" xfId="0" applyNumberFormat="1" applyFont="1" applyFill="1" applyBorder="1" applyAlignment="1">
      <alignment horizontal="right"/>
    </xf>
    <xf numFmtId="164" fontId="10" fillId="2" borderId="16" xfId="0" applyNumberFormat="1" applyFont="1" applyFill="1" applyBorder="1" applyAlignment="1">
      <alignment horizontal="right"/>
    </xf>
    <xf numFmtId="164" fontId="14" fillId="2" borderId="9" xfId="0" applyNumberFormat="1" applyFont="1" applyFill="1" applyBorder="1" applyAlignment="1">
      <alignment horizontal="right"/>
    </xf>
    <xf numFmtId="164" fontId="11" fillId="2" borderId="26" xfId="0" applyNumberFormat="1" applyFont="1" applyFill="1" applyBorder="1" applyAlignment="1">
      <alignment horizontal="right"/>
    </xf>
    <xf numFmtId="164" fontId="12" fillId="2" borderId="9" xfId="0" applyNumberFormat="1" applyFont="1" applyFill="1" applyBorder="1" applyAlignment="1">
      <alignment horizontal="right"/>
    </xf>
    <xf numFmtId="164" fontId="12" fillId="2" borderId="27" xfId="0" applyNumberFormat="1" applyFont="1" applyFill="1" applyBorder="1" applyAlignment="1">
      <alignment horizontal="right"/>
    </xf>
    <xf numFmtId="164" fontId="11" fillId="2" borderId="38" xfId="0" applyNumberFormat="1" applyFont="1" applyFill="1" applyBorder="1" applyAlignment="1">
      <alignment horizontal="right"/>
    </xf>
    <xf numFmtId="164" fontId="15" fillId="2" borderId="12" xfId="0" applyNumberFormat="1" applyFont="1" applyFill="1" applyBorder="1" applyAlignment="1">
      <alignment horizontal="right"/>
    </xf>
    <xf numFmtId="164" fontId="10" fillId="2" borderId="27" xfId="0" applyNumberFormat="1" applyFont="1" applyFill="1" applyBorder="1" applyAlignment="1">
      <alignment horizontal="right"/>
    </xf>
    <xf numFmtId="49" fontId="10" fillId="2" borderId="35" xfId="0" applyNumberFormat="1" applyFont="1" applyFill="1" applyBorder="1" applyAlignment="1">
      <alignment horizontal="left" wrapText="1"/>
    </xf>
    <xf numFmtId="164" fontId="11" fillId="2" borderId="37" xfId="0" applyNumberFormat="1" applyFont="1" applyFill="1" applyBorder="1" applyAlignment="1">
      <alignment horizontal="right"/>
    </xf>
    <xf numFmtId="2" fontId="10" fillId="2" borderId="28" xfId="0" applyNumberFormat="1" applyFont="1" applyFill="1" applyBorder="1" applyAlignment="1">
      <alignment horizontal="left" wrapText="1"/>
    </xf>
    <xf numFmtId="164" fontId="15" fillId="2" borderId="16" xfId="0" applyNumberFormat="1" applyFont="1" applyFill="1" applyBorder="1" applyAlignment="1">
      <alignment horizontal="right"/>
    </xf>
    <xf numFmtId="164" fontId="14" fillId="2" borderId="59" xfId="0" applyNumberFormat="1" applyFont="1" applyFill="1" applyBorder="1" applyAlignment="1">
      <alignment horizontal="right"/>
    </xf>
    <xf numFmtId="164" fontId="10" fillId="2" borderId="9" xfId="0" applyNumberFormat="1" applyFont="1" applyFill="1" applyBorder="1" applyAlignment="1">
      <alignment horizontal="right"/>
    </xf>
    <xf numFmtId="164" fontId="10" fillId="2" borderId="50" xfId="0" applyNumberFormat="1" applyFont="1" applyFill="1" applyBorder="1" applyAlignment="1">
      <alignment horizontal="right"/>
    </xf>
    <xf numFmtId="2" fontId="10" fillId="2" borderId="13" xfId="0" applyNumberFormat="1" applyFont="1" applyFill="1" applyBorder="1" applyAlignment="1">
      <alignment horizontal="left" wrapText="1"/>
    </xf>
    <xf numFmtId="164" fontId="10" fillId="2" borderId="38" xfId="0" applyNumberFormat="1" applyFont="1" applyFill="1" applyBorder="1" applyAlignment="1">
      <alignment horizontal="right"/>
    </xf>
    <xf numFmtId="165" fontId="10" fillId="2" borderId="12" xfId="0" applyNumberFormat="1" applyFont="1" applyFill="1" applyBorder="1" applyAlignment="1">
      <alignment horizontal="right"/>
    </xf>
    <xf numFmtId="165" fontId="10" fillId="2" borderId="16" xfId="0" applyNumberFormat="1" applyFont="1" applyFill="1" applyBorder="1" applyAlignment="1">
      <alignment horizontal="right"/>
    </xf>
    <xf numFmtId="165" fontId="13" fillId="2" borderId="30" xfId="0" applyNumberFormat="1" applyFont="1" applyFill="1" applyBorder="1" applyAlignment="1">
      <alignment horizontal="right"/>
    </xf>
    <xf numFmtId="164" fontId="11" fillId="2" borderId="27" xfId="0" applyNumberFormat="1" applyFont="1" applyFill="1" applyBorder="1" applyAlignment="1">
      <alignment horizontal="right"/>
    </xf>
    <xf numFmtId="164" fontId="15" fillId="2" borderId="9" xfId="0" applyNumberFormat="1" applyFont="1" applyFill="1" applyBorder="1" applyAlignment="1">
      <alignment horizontal="right"/>
    </xf>
    <xf numFmtId="164" fontId="14" fillId="2" borderId="51" xfId="0" applyNumberFormat="1" applyFont="1" applyFill="1" applyBorder="1" applyAlignment="1">
      <alignment horizontal="right"/>
    </xf>
    <xf numFmtId="164" fontId="19" fillId="2" borderId="44" xfId="0" applyNumberFormat="1" applyFont="1" applyFill="1" applyBorder="1" applyAlignment="1">
      <alignment horizontal="right"/>
    </xf>
    <xf numFmtId="164" fontId="14" fillId="2" borderId="55" xfId="0" applyNumberFormat="1" applyFont="1" applyFill="1" applyBorder="1" applyAlignment="1">
      <alignment horizontal="right"/>
    </xf>
    <xf numFmtId="164" fontId="15" fillId="2" borderId="52" xfId="0" applyNumberFormat="1" applyFont="1" applyFill="1" applyBorder="1" applyAlignment="1">
      <alignment horizontal="right"/>
    </xf>
    <xf numFmtId="164" fontId="15" fillId="2" borderId="53" xfId="0" applyNumberFormat="1" applyFont="1" applyFill="1" applyBorder="1" applyAlignment="1">
      <alignment horizontal="right"/>
    </xf>
    <xf numFmtId="164" fontId="15" fillId="2" borderId="71" xfId="0" applyNumberFormat="1" applyFont="1" applyFill="1" applyBorder="1" applyAlignment="1">
      <alignment horizontal="right"/>
    </xf>
    <xf numFmtId="164" fontId="14" fillId="2" borderId="72" xfId="0" applyNumberFormat="1" applyFont="1" applyFill="1" applyBorder="1" applyAlignment="1">
      <alignment horizontal="right"/>
    </xf>
    <xf numFmtId="165" fontId="13" fillId="2" borderId="59" xfId="0" applyNumberFormat="1" applyFont="1" applyFill="1" applyBorder="1" applyAlignment="1">
      <alignment horizontal="right"/>
    </xf>
    <xf numFmtId="164" fontId="11" fillId="2" borderId="56" xfId="0" applyNumberFormat="1" applyFont="1" applyFill="1" applyBorder="1" applyAlignment="1">
      <alignment horizontal="right"/>
    </xf>
    <xf numFmtId="164" fontId="11" fillId="2" borderId="8" xfId="0" applyNumberFormat="1" applyFont="1" applyFill="1" applyBorder="1" applyAlignment="1">
      <alignment horizontal="right"/>
    </xf>
    <xf numFmtId="164" fontId="11" fillId="2" borderId="11" xfId="0" applyNumberFormat="1" applyFont="1" applyFill="1" applyBorder="1" applyAlignment="1">
      <alignment horizontal="right"/>
    </xf>
    <xf numFmtId="164" fontId="11" fillId="2" borderId="15" xfId="0" applyNumberFormat="1" applyFont="1" applyFill="1" applyBorder="1" applyAlignment="1">
      <alignment horizontal="right"/>
    </xf>
    <xf numFmtId="164" fontId="13" fillId="2" borderId="8" xfId="0" applyNumberFormat="1" applyFont="1" applyFill="1" applyBorder="1" applyAlignment="1">
      <alignment horizontal="right"/>
    </xf>
    <xf numFmtId="164" fontId="12" fillId="2" borderId="11" xfId="0" applyNumberFormat="1" applyFont="1" applyFill="1" applyBorder="1" applyAlignment="1">
      <alignment horizontal="right"/>
    </xf>
    <xf numFmtId="164" fontId="14" fillId="2" borderId="15" xfId="0" applyNumberFormat="1" applyFont="1" applyFill="1" applyBorder="1" applyAlignment="1">
      <alignment horizontal="right"/>
    </xf>
    <xf numFmtId="164" fontId="13" fillId="2" borderId="25" xfId="0" applyNumberFormat="1" applyFont="1" applyFill="1" applyBorder="1" applyAlignment="1">
      <alignment horizontal="right"/>
    </xf>
    <xf numFmtId="164" fontId="15" fillId="2" borderId="33" xfId="0" applyNumberFormat="1" applyFont="1" applyFill="1" applyBorder="1" applyAlignment="1">
      <alignment horizontal="right"/>
    </xf>
    <xf numFmtId="164" fontId="12" fillId="2" borderId="15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0" fillId="2" borderId="11" xfId="0" applyNumberFormat="1" applyFont="1" applyFill="1" applyBorder="1" applyAlignment="1">
      <alignment horizontal="right"/>
    </xf>
    <xf numFmtId="164" fontId="10" fillId="2" borderId="15" xfId="0" applyNumberFormat="1" applyFont="1" applyFill="1" applyBorder="1" applyAlignment="1">
      <alignment horizontal="right"/>
    </xf>
    <xf numFmtId="164" fontId="14" fillId="2" borderId="8" xfId="0" applyNumberFormat="1" applyFont="1" applyFill="1" applyBorder="1" applyAlignment="1">
      <alignment horizontal="right"/>
    </xf>
    <xf numFmtId="164" fontId="14" fillId="2" borderId="25" xfId="0" applyNumberFormat="1" applyFont="1" applyFill="1" applyBorder="1" applyAlignment="1">
      <alignment horizontal="right"/>
    </xf>
    <xf numFmtId="164" fontId="11" fillId="2" borderId="33" xfId="0" applyNumberFormat="1" applyFont="1" applyFill="1" applyBorder="1" applyAlignment="1">
      <alignment horizontal="right"/>
    </xf>
    <xf numFmtId="164" fontId="12" fillId="2" borderId="8" xfId="0" applyNumberFormat="1" applyFont="1" applyFill="1" applyBorder="1" applyAlignment="1">
      <alignment horizontal="right"/>
    </xf>
    <xf numFmtId="164" fontId="12" fillId="2" borderId="32" xfId="0" applyNumberFormat="1" applyFont="1" applyFill="1" applyBorder="1" applyAlignment="1">
      <alignment horizontal="right"/>
    </xf>
    <xf numFmtId="164" fontId="11" fillId="2" borderId="19" xfId="0" applyNumberFormat="1" applyFont="1" applyFill="1" applyBorder="1" applyAlignment="1">
      <alignment horizontal="right"/>
    </xf>
    <xf numFmtId="164" fontId="15" fillId="2" borderId="11" xfId="0" applyNumberFormat="1" applyFont="1" applyFill="1" applyBorder="1" applyAlignment="1">
      <alignment horizontal="right"/>
    </xf>
    <xf numFmtId="164" fontId="10" fillId="2" borderId="32" xfId="0" applyNumberFormat="1" applyFont="1" applyFill="1" applyBorder="1" applyAlignment="1">
      <alignment horizontal="right"/>
    </xf>
    <xf numFmtId="164" fontId="15" fillId="2" borderId="15" xfId="0" applyNumberFormat="1" applyFont="1" applyFill="1" applyBorder="1" applyAlignment="1">
      <alignment horizontal="right"/>
    </xf>
    <xf numFmtId="164" fontId="10" fillId="2" borderId="8" xfId="0" applyNumberFormat="1" applyFont="1" applyFill="1" applyBorder="1" applyAlignment="1">
      <alignment horizontal="right"/>
    </xf>
    <xf numFmtId="164" fontId="13" fillId="2" borderId="22" xfId="0" applyNumberFormat="1" applyFont="1" applyFill="1" applyBorder="1" applyAlignment="1">
      <alignment horizontal="right"/>
    </xf>
    <xf numFmtId="164" fontId="14" fillId="2" borderId="22" xfId="0" applyNumberFormat="1" applyFont="1" applyFill="1" applyBorder="1" applyAlignment="1">
      <alignment horizontal="right"/>
    </xf>
    <xf numFmtId="164" fontId="14" fillId="2" borderId="58" xfId="0" applyNumberFormat="1" applyFont="1" applyFill="1" applyBorder="1" applyAlignment="1">
      <alignment horizontal="right"/>
    </xf>
    <xf numFmtId="164" fontId="10" fillId="2" borderId="19" xfId="0" applyNumberFormat="1" applyFont="1" applyFill="1" applyBorder="1" applyAlignment="1">
      <alignment horizontal="right"/>
    </xf>
    <xf numFmtId="164" fontId="15" fillId="2" borderId="8" xfId="0" applyNumberFormat="1" applyFont="1" applyFill="1" applyBorder="1" applyAlignment="1">
      <alignment horizontal="right"/>
    </xf>
    <xf numFmtId="164" fontId="15" fillId="2" borderId="62" xfId="0" applyNumberFormat="1" applyFont="1" applyFill="1" applyBorder="1" applyAlignment="1">
      <alignment horizontal="right"/>
    </xf>
    <xf numFmtId="164" fontId="14" fillId="2" borderId="63" xfId="0" applyNumberFormat="1" applyFont="1" applyFill="1" applyBorder="1" applyAlignment="1">
      <alignment horizontal="right"/>
    </xf>
    <xf numFmtId="165" fontId="12" fillId="2" borderId="11" xfId="0" applyNumberFormat="1" applyFont="1" applyFill="1" applyBorder="1" applyAlignment="1">
      <alignment horizontal="right"/>
    </xf>
    <xf numFmtId="165" fontId="10" fillId="2" borderId="11" xfId="0" applyNumberFormat="1" applyFont="1" applyFill="1" applyBorder="1" applyAlignment="1">
      <alignment horizontal="right"/>
    </xf>
    <xf numFmtId="165" fontId="10" fillId="2" borderId="15" xfId="0" applyNumberFormat="1" applyFont="1" applyFill="1" applyBorder="1" applyAlignment="1">
      <alignment horizontal="right"/>
    </xf>
    <xf numFmtId="165" fontId="13" fillId="2" borderId="58" xfId="0" applyNumberFormat="1" applyFont="1" applyFill="1" applyBorder="1" applyAlignment="1">
      <alignment horizontal="right"/>
    </xf>
    <xf numFmtId="165" fontId="13" fillId="2" borderId="25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right"/>
    </xf>
    <xf numFmtId="164" fontId="11" fillId="2" borderId="32" xfId="0" applyNumberFormat="1" applyFont="1" applyFill="1" applyBorder="1" applyAlignment="1">
      <alignment horizontal="right"/>
    </xf>
    <xf numFmtId="164" fontId="14" fillId="2" borderId="43" xfId="0" applyNumberFormat="1" applyFont="1" applyFill="1" applyBorder="1" applyAlignment="1">
      <alignment horizontal="right"/>
    </xf>
    <xf numFmtId="164" fontId="14" fillId="2" borderId="33" xfId="0" applyNumberFormat="1" applyFont="1" applyFill="1" applyBorder="1" applyAlignment="1">
      <alignment horizontal="right"/>
    </xf>
    <xf numFmtId="164" fontId="14" fillId="2" borderId="26" xfId="0" applyNumberFormat="1" applyFont="1" applyFill="1" applyBorder="1" applyAlignment="1">
      <alignment horizontal="right"/>
    </xf>
    <xf numFmtId="0" fontId="7" fillId="2" borderId="73" xfId="0" applyFont="1" applyFill="1" applyBorder="1" applyAlignment="1">
      <alignment horizontal="center" vertical="center" wrapText="1"/>
    </xf>
    <xf numFmtId="49" fontId="10" fillId="2" borderId="20" xfId="0" applyNumberFormat="1" applyFont="1" applyFill="1" applyBorder="1" applyAlignment="1">
      <alignment horizontal="left" vertical="top" wrapText="1"/>
    </xf>
    <xf numFmtId="49" fontId="15" fillId="2" borderId="20" xfId="0" applyNumberFormat="1" applyFont="1" applyFill="1" applyBorder="1" applyAlignment="1">
      <alignment horizontal="left" vertical="top" wrapText="1"/>
    </xf>
    <xf numFmtId="49" fontId="15" fillId="2" borderId="74" xfId="0" applyNumberFormat="1" applyFont="1" applyFill="1" applyBorder="1" applyAlignment="1">
      <alignment horizontal="center"/>
    </xf>
    <xf numFmtId="49" fontId="11" fillId="2" borderId="75" xfId="0" applyNumberFormat="1" applyFont="1" applyFill="1" applyBorder="1" applyAlignment="1">
      <alignment horizontal="left" wrapText="1"/>
    </xf>
    <xf numFmtId="0" fontId="11" fillId="2" borderId="31" xfId="0" applyNumberFormat="1" applyFont="1" applyFill="1" applyBorder="1" applyAlignment="1">
      <alignment horizontal="left" wrapText="1"/>
    </xf>
    <xf numFmtId="164" fontId="13" fillId="3" borderId="25" xfId="0" applyNumberFormat="1" applyFont="1" applyFill="1" applyBorder="1" applyAlignment="1">
      <alignment horizontal="right"/>
    </xf>
    <xf numFmtId="49" fontId="13" fillId="3" borderId="15" xfId="0" applyNumberFormat="1" applyFont="1" applyFill="1" applyBorder="1" applyAlignment="1">
      <alignment horizontal="center"/>
    </xf>
    <xf numFmtId="164" fontId="13" fillId="3" borderId="22" xfId="0" applyNumberFormat="1" applyFont="1" applyFill="1" applyBorder="1" applyAlignment="1">
      <alignment horizontal="right"/>
    </xf>
    <xf numFmtId="164" fontId="14" fillId="3" borderId="22" xfId="0" applyNumberFormat="1" applyFont="1" applyFill="1" applyBorder="1" applyAlignment="1">
      <alignment horizontal="right"/>
    </xf>
    <xf numFmtId="164" fontId="14" fillId="3" borderId="58" xfId="0" applyNumberFormat="1" applyFont="1" applyFill="1" applyBorder="1" applyAlignment="1">
      <alignment horizontal="right"/>
    </xf>
    <xf numFmtId="49" fontId="13" fillId="3" borderId="58" xfId="0" applyNumberFormat="1" applyFont="1" applyFill="1" applyBorder="1" applyAlignment="1">
      <alignment horizontal="center"/>
    </xf>
    <xf numFmtId="0" fontId="13" fillId="2" borderId="25" xfId="0" applyNumberFormat="1" applyFont="1" applyFill="1" applyBorder="1" applyAlignment="1">
      <alignment horizontal="center"/>
    </xf>
    <xf numFmtId="164" fontId="11" fillId="2" borderId="77" xfId="0" applyNumberFormat="1" applyFont="1" applyFill="1" applyBorder="1" applyAlignment="1">
      <alignment horizontal="right"/>
    </xf>
    <xf numFmtId="49" fontId="14" fillId="2" borderId="76" xfId="0" applyNumberFormat="1" applyFont="1" applyFill="1" applyBorder="1" applyAlignment="1">
      <alignment horizontal="left" wrapText="1"/>
    </xf>
    <xf numFmtId="164" fontId="13" fillId="2" borderId="78" xfId="0" applyNumberFormat="1" applyFont="1" applyFill="1" applyBorder="1" applyAlignment="1">
      <alignment horizontal="right"/>
    </xf>
    <xf numFmtId="49" fontId="15" fillId="2" borderId="13" xfId="0" applyNumberFormat="1" applyFont="1" applyFill="1" applyBorder="1" applyAlignment="1">
      <alignment horizontal="left" wrapText="1"/>
    </xf>
    <xf numFmtId="49" fontId="10" fillId="2" borderId="39" xfId="0" applyNumberFormat="1" applyFont="1" applyFill="1" applyBorder="1" applyAlignment="1">
      <alignment horizontal="left" wrapText="1"/>
    </xf>
    <xf numFmtId="49" fontId="14" fillId="2" borderId="19" xfId="0" applyNumberFormat="1" applyFont="1" applyFill="1" applyBorder="1" applyAlignment="1">
      <alignment horizontal="center"/>
    </xf>
    <xf numFmtId="49" fontId="15" fillId="2" borderId="57" xfId="0" applyNumberFormat="1" applyFont="1" applyFill="1" applyBorder="1" applyAlignment="1">
      <alignment horizontal="left" wrapText="1"/>
    </xf>
    <xf numFmtId="164" fontId="14" fillId="2" borderId="32" xfId="0" applyNumberFormat="1" applyFont="1" applyFill="1" applyBorder="1" applyAlignment="1">
      <alignment horizontal="right"/>
    </xf>
    <xf numFmtId="164" fontId="14" fillId="2" borderId="27" xfId="0" applyNumberFormat="1" applyFont="1" applyFill="1" applyBorder="1" applyAlignment="1">
      <alignment horizontal="right"/>
    </xf>
    <xf numFmtId="0" fontId="11" fillId="2" borderId="39" xfId="0" applyFont="1" applyFill="1" applyBorder="1" applyAlignment="1">
      <alignment horizontal="left" wrapText="1"/>
    </xf>
    <xf numFmtId="0" fontId="11" fillId="2" borderId="11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right"/>
    </xf>
    <xf numFmtId="165" fontId="15" fillId="2" borderId="11" xfId="0" applyNumberFormat="1" applyFont="1" applyFill="1" applyBorder="1" applyAlignment="1">
      <alignment horizontal="right"/>
    </xf>
    <xf numFmtId="165" fontId="15" fillId="2" borderId="80" xfId="0" applyNumberFormat="1" applyFont="1" applyFill="1" applyBorder="1" applyAlignment="1">
      <alignment horizontal="right"/>
    </xf>
    <xf numFmtId="0" fontId="11" fillId="2" borderId="79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right"/>
    </xf>
    <xf numFmtId="0" fontId="11" fillId="2" borderId="20" xfId="0" applyFont="1" applyFill="1" applyBorder="1" applyAlignment="1">
      <alignment horizontal="left" wrapText="1"/>
    </xf>
    <xf numFmtId="0" fontId="11" fillId="2" borderId="15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right"/>
    </xf>
    <xf numFmtId="165" fontId="15" fillId="2" borderId="15" xfId="0" applyNumberFormat="1" applyFont="1" applyFill="1" applyBorder="1" applyAlignment="1">
      <alignment horizontal="right"/>
    </xf>
    <xf numFmtId="165" fontId="15" fillId="2" borderId="81" xfId="0" applyNumberFormat="1" applyFont="1" applyFill="1" applyBorder="1" applyAlignment="1">
      <alignment horizontal="right"/>
    </xf>
    <xf numFmtId="0" fontId="13" fillId="2" borderId="79" xfId="0" applyFont="1" applyFill="1" applyBorder="1" applyAlignment="1">
      <alignment horizontal="left" wrapText="1"/>
    </xf>
    <xf numFmtId="0" fontId="14" fillId="2" borderId="22" xfId="0" applyFont="1" applyFill="1" applyBorder="1" applyAlignment="1">
      <alignment horizontal="right"/>
    </xf>
    <xf numFmtId="165" fontId="13" fillId="2" borderId="22" xfId="0" applyNumberFormat="1" applyFont="1" applyFill="1" applyBorder="1" applyAlignment="1">
      <alignment horizontal="right"/>
    </xf>
    <xf numFmtId="165" fontId="13" fillId="2" borderId="82" xfId="0" applyNumberFormat="1" applyFont="1" applyFill="1" applyBorder="1" applyAlignment="1">
      <alignment horizontal="right"/>
    </xf>
    <xf numFmtId="49" fontId="12" fillId="3" borderId="15" xfId="0" applyNumberFormat="1" applyFont="1" applyFill="1" applyBorder="1" applyAlignment="1">
      <alignment horizontal="center"/>
    </xf>
    <xf numFmtId="49" fontId="9" fillId="2" borderId="48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0" fontId="24" fillId="2" borderId="0" xfId="0" applyFont="1" applyFill="1" applyAlignment="1">
      <alignment horizontal="right"/>
    </xf>
    <xf numFmtId="49" fontId="10" fillId="2" borderId="32" xfId="0" applyNumberFormat="1" applyFont="1" applyFill="1" applyBorder="1" applyAlignment="1">
      <alignment horizontal="center"/>
    </xf>
    <xf numFmtId="49" fontId="10" fillId="2" borderId="20" xfId="0" applyNumberFormat="1" applyFont="1" applyFill="1" applyBorder="1" applyAlignment="1">
      <alignment horizontal="left" wrapText="1"/>
    </xf>
    <xf numFmtId="0" fontId="14" fillId="2" borderId="25" xfId="0" applyFont="1" applyFill="1" applyBorder="1" applyAlignment="1">
      <alignment horizontal="center"/>
    </xf>
    <xf numFmtId="165" fontId="13" fillId="3" borderId="25" xfId="0" applyNumberFormat="1" applyFont="1" applyFill="1" applyBorder="1" applyAlignment="1">
      <alignment horizontal="right"/>
    </xf>
    <xf numFmtId="49" fontId="9" fillId="2" borderId="0" xfId="1" applyNumberFormat="1" applyFont="1" applyFill="1" applyBorder="1" applyAlignment="1" applyProtection="1">
      <alignment horizontal="center" vertical="center" wrapText="1"/>
    </xf>
    <xf numFmtId="165" fontId="10" fillId="3" borderId="15" xfId="0" applyNumberFormat="1" applyFont="1" applyFill="1" applyBorder="1" applyAlignment="1">
      <alignment horizontal="right"/>
    </xf>
    <xf numFmtId="49" fontId="11" fillId="3" borderId="34" xfId="0" applyNumberFormat="1" applyFont="1" applyFill="1" applyBorder="1" applyAlignment="1">
      <alignment horizontal="left" wrapText="1"/>
    </xf>
    <xf numFmtId="49" fontId="11" fillId="0" borderId="41" xfId="0" applyNumberFormat="1" applyFont="1" applyBorder="1" applyAlignment="1">
      <alignment horizontal="left" wrapText="1"/>
    </xf>
    <xf numFmtId="49" fontId="11" fillId="0" borderId="11" xfId="0" applyNumberFormat="1" applyFont="1" applyBorder="1" applyAlignment="1">
      <alignment horizontal="center"/>
    </xf>
    <xf numFmtId="49" fontId="10" fillId="0" borderId="41" xfId="0" applyNumberFormat="1" applyFont="1" applyBorder="1" applyAlignment="1">
      <alignment horizontal="left" wrapText="1"/>
    </xf>
    <xf numFmtId="49" fontId="13" fillId="0" borderId="8" xfId="0" applyNumberFormat="1" applyFont="1" applyBorder="1" applyAlignment="1">
      <alignment horizontal="center"/>
    </xf>
    <xf numFmtId="49" fontId="13" fillId="0" borderId="11" xfId="0" applyNumberFormat="1" applyFont="1" applyBorder="1" applyAlignment="1">
      <alignment horizontal="center"/>
    </xf>
    <xf numFmtId="49" fontId="12" fillId="0" borderId="11" xfId="0" applyNumberFormat="1" applyFont="1" applyBorder="1" applyAlignment="1">
      <alignment horizontal="center"/>
    </xf>
    <xf numFmtId="49" fontId="11" fillId="3" borderId="15" xfId="0" applyNumberFormat="1" applyFont="1" applyFill="1" applyBorder="1" applyAlignment="1">
      <alignment horizontal="center"/>
    </xf>
    <xf numFmtId="49" fontId="11" fillId="0" borderId="8" xfId="0" applyNumberFormat="1" applyFont="1" applyBorder="1" applyAlignment="1">
      <alignment horizontal="center"/>
    </xf>
    <xf numFmtId="49" fontId="12" fillId="0" borderId="8" xfId="0" applyNumberFormat="1" applyFont="1" applyBorder="1" applyAlignment="1">
      <alignment horizontal="center"/>
    </xf>
    <xf numFmtId="165" fontId="10" fillId="0" borderId="11" xfId="0" applyNumberFormat="1" applyFont="1" applyBorder="1" applyAlignment="1">
      <alignment horizontal="right"/>
    </xf>
    <xf numFmtId="49" fontId="11" fillId="0" borderId="17" xfId="0" applyNumberFormat="1" applyFont="1" applyBorder="1" applyAlignment="1">
      <alignment horizontal="left" wrapText="1"/>
    </xf>
    <xf numFmtId="49" fontId="13" fillId="3" borderId="83" xfId="0" applyNumberFormat="1" applyFont="1" applyFill="1" applyBorder="1" applyAlignment="1">
      <alignment horizontal="left" wrapText="1"/>
    </xf>
    <xf numFmtId="49" fontId="11" fillId="3" borderId="58" xfId="0" applyNumberFormat="1" applyFont="1" applyFill="1" applyBorder="1" applyAlignment="1">
      <alignment horizontal="center"/>
    </xf>
    <xf numFmtId="165" fontId="13" fillId="3" borderId="58" xfId="0" applyNumberFormat="1" applyFont="1" applyFill="1" applyBorder="1" applyAlignment="1">
      <alignment horizontal="right"/>
    </xf>
    <xf numFmtId="164" fontId="14" fillId="4" borderId="58" xfId="0" applyNumberFormat="1" applyFont="1" applyFill="1" applyBorder="1" applyAlignment="1">
      <alignment horizontal="right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49" fontId="20" fillId="2" borderId="0" xfId="1" applyNumberFormat="1" applyFont="1" applyFill="1" applyBorder="1" applyAlignment="1" applyProtection="1">
      <alignment horizontal="right" vertical="center" wrapText="1"/>
    </xf>
    <xf numFmtId="0" fontId="16" fillId="2" borderId="69" xfId="0" applyFont="1" applyFill="1" applyBorder="1" applyAlignment="1">
      <alignment horizontal="center"/>
    </xf>
    <xf numFmtId="0" fontId="16" fillId="2" borderId="70" xfId="0" applyFont="1" applyFill="1" applyBorder="1" applyAlignment="1">
      <alignment horizontal="center"/>
    </xf>
    <xf numFmtId="0" fontId="24" fillId="2" borderId="0" xfId="0" applyFont="1" applyFill="1" applyAlignment="1">
      <alignment horizontal="right"/>
    </xf>
    <xf numFmtId="49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49" fontId="8" fillId="2" borderId="67" xfId="1" applyNumberFormat="1" applyFont="1" applyFill="1" applyBorder="1" applyAlignment="1" applyProtection="1">
      <alignment horizontal="center" vertical="center" wrapText="1"/>
    </xf>
    <xf numFmtId="49" fontId="8" fillId="2" borderId="68" xfId="1" applyNumberFormat="1" applyFont="1" applyFill="1" applyBorder="1" applyAlignment="1" applyProtection="1">
      <alignment horizontal="center" vertical="center" wrapText="1"/>
    </xf>
    <xf numFmtId="49" fontId="9" fillId="2" borderId="46" xfId="1" applyNumberFormat="1" applyFont="1" applyFill="1" applyBorder="1" applyAlignment="1" applyProtection="1">
      <alignment horizontal="center" vertical="center" wrapText="1"/>
    </xf>
    <xf numFmtId="49" fontId="9" fillId="2" borderId="48" xfId="1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221</xdr:row>
      <xdr:rowOff>0</xdr:rowOff>
    </xdr:from>
    <xdr:to>
      <xdr:col>11</xdr:col>
      <xdr:colOff>0</xdr:colOff>
      <xdr:row>221</xdr:row>
      <xdr:rowOff>0</xdr:rowOff>
    </xdr:to>
    <xdr:sp macro="" textlink="">
      <xdr:nvSpPr>
        <xdr:cNvPr id="2" name="2905">
          <a:extLst>
            <a:ext uri="{FF2B5EF4-FFF2-40B4-BE49-F238E27FC236}">
              <a16:creationId xmlns:a16="http://schemas.microsoft.com/office/drawing/2014/main" xmlns="" id="{C6A80CF1-39C4-4F6A-801F-BC5612C861CA}"/>
            </a:ext>
          </a:extLst>
        </xdr:cNvPr>
        <xdr:cNvSpPr>
          <a:spLocks noChangeArrowheads="1"/>
        </xdr:cNvSpPr>
      </xdr:nvSpPr>
      <xdr:spPr bwMode="auto">
        <a:xfrm>
          <a:off x="17876520" y="9900666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52"/>
  <sheetViews>
    <sheetView showGridLines="0" tabSelected="1" view="pageBreakPreview" zoomScale="50" zoomScaleNormal="50" zoomScaleSheetLayoutView="50" workbookViewId="0">
      <selection activeCell="T16" sqref="T16"/>
    </sheetView>
  </sheetViews>
  <sheetFormatPr defaultColWidth="9.140625" defaultRowHeight="12.75"/>
  <cols>
    <col min="1" max="2" width="8.28515625" style="1" customWidth="1"/>
    <col min="3" max="3" width="110.140625" style="124" customWidth="1"/>
    <col min="4" max="5" width="9.85546875" style="1" customWidth="1"/>
    <col min="6" max="6" width="10.7109375" style="1" customWidth="1"/>
    <col min="7" max="7" width="21" style="1" customWidth="1"/>
    <col min="8" max="8" width="13.28515625" style="1" customWidth="1"/>
    <col min="9" max="9" width="22.42578125" style="1" customWidth="1"/>
    <col min="10" max="10" width="21" style="1" customWidth="1"/>
    <col min="11" max="11" width="25.7109375" style="1" customWidth="1"/>
    <col min="12" max="16384" width="9.140625" style="1"/>
  </cols>
  <sheetData>
    <row r="1" spans="1:11" ht="20.25">
      <c r="C1" s="276" t="s">
        <v>1</v>
      </c>
      <c r="D1" s="276"/>
      <c r="E1" s="276"/>
      <c r="F1" s="276"/>
      <c r="G1" s="276"/>
      <c r="H1" s="276"/>
      <c r="I1" s="276"/>
      <c r="J1" s="276"/>
      <c r="K1" s="276"/>
    </row>
    <row r="2" spans="1:11" ht="20.25">
      <c r="C2" s="275" t="s">
        <v>2</v>
      </c>
      <c r="D2" s="275"/>
      <c r="E2" s="275"/>
      <c r="F2" s="275"/>
      <c r="G2" s="275"/>
      <c r="H2" s="275"/>
      <c r="I2" s="275"/>
      <c r="J2" s="275"/>
      <c r="K2" s="275"/>
    </row>
    <row r="3" spans="1:11" ht="20.25">
      <c r="C3" s="251"/>
      <c r="D3" s="251"/>
      <c r="E3" s="251"/>
      <c r="F3" s="251"/>
      <c r="G3" s="251"/>
      <c r="H3" s="275" t="s">
        <v>43</v>
      </c>
      <c r="I3" s="275"/>
      <c r="J3" s="275"/>
      <c r="K3" s="275"/>
    </row>
    <row r="4" spans="1:11" ht="20.25">
      <c r="C4" s="275" t="s">
        <v>44</v>
      </c>
      <c r="D4" s="275"/>
      <c r="E4" s="275"/>
      <c r="F4" s="275"/>
      <c r="G4" s="275"/>
      <c r="H4" s="275"/>
      <c r="I4" s="275"/>
      <c r="J4" s="275"/>
      <c r="K4" s="275"/>
    </row>
    <row r="5" spans="1:11" ht="20.25">
      <c r="C5" s="275" t="s">
        <v>46</v>
      </c>
      <c r="D5" s="275"/>
      <c r="E5" s="275"/>
      <c r="F5" s="275"/>
      <c r="G5" s="275"/>
      <c r="H5" s="275"/>
      <c r="I5" s="275"/>
      <c r="J5" s="275"/>
      <c r="K5" s="275"/>
    </row>
    <row r="6" spans="1:11" ht="20.25">
      <c r="C6" s="251"/>
      <c r="D6" s="251"/>
      <c r="E6" s="251"/>
      <c r="F6" s="251"/>
      <c r="G6" s="275" t="s">
        <v>45</v>
      </c>
      <c r="H6" s="275"/>
      <c r="I6" s="275"/>
      <c r="J6" s="275"/>
      <c r="K6" s="275"/>
    </row>
    <row r="7" spans="1:11" ht="20.25">
      <c r="C7" s="275" t="s">
        <v>253</v>
      </c>
      <c r="D7" s="275"/>
      <c r="E7" s="275"/>
      <c r="F7" s="275"/>
      <c r="G7" s="275"/>
      <c r="H7" s="275"/>
      <c r="I7" s="275"/>
      <c r="J7" s="275"/>
      <c r="K7" s="275"/>
    </row>
    <row r="8" spans="1:11" ht="20.25">
      <c r="G8" s="279" t="s">
        <v>187</v>
      </c>
      <c r="H8" s="279"/>
      <c r="I8" s="279"/>
      <c r="J8" s="279"/>
      <c r="K8" s="279"/>
    </row>
    <row r="9" spans="1:11" ht="20.25">
      <c r="G9" s="279" t="s">
        <v>254</v>
      </c>
      <c r="H9" s="279"/>
      <c r="I9" s="279"/>
      <c r="J9" s="279"/>
      <c r="K9" s="279"/>
    </row>
    <row r="10" spans="1:11" ht="20.25">
      <c r="G10" s="252"/>
      <c r="H10" s="279" t="s">
        <v>287</v>
      </c>
      <c r="I10" s="279"/>
      <c r="J10" s="279"/>
      <c r="K10" s="279"/>
    </row>
    <row r="11" spans="1:11" ht="15.75" customHeight="1">
      <c r="C11" s="280"/>
      <c r="D11" s="280"/>
      <c r="E11" s="280"/>
      <c r="F11" s="280"/>
      <c r="G11" s="280"/>
      <c r="H11" s="280"/>
      <c r="I11" s="280"/>
      <c r="J11" s="280"/>
      <c r="K11" s="280"/>
    </row>
    <row r="12" spans="1:11" ht="25.5" customHeight="1">
      <c r="A12" s="281" t="s">
        <v>62</v>
      </c>
      <c r="B12" s="281"/>
      <c r="C12" s="281"/>
      <c r="D12" s="281"/>
      <c r="E12" s="281"/>
      <c r="F12" s="281"/>
      <c r="G12" s="281"/>
      <c r="H12" s="281"/>
      <c r="I12" s="281"/>
      <c r="J12" s="281"/>
      <c r="K12" s="281"/>
    </row>
    <row r="13" spans="1:11" ht="27.75" customHeight="1">
      <c r="A13" s="281" t="s">
        <v>233</v>
      </c>
      <c r="B13" s="281"/>
      <c r="C13" s="281"/>
      <c r="D13" s="281"/>
      <c r="E13" s="281"/>
      <c r="F13" s="281"/>
      <c r="G13" s="281"/>
      <c r="H13" s="281"/>
      <c r="I13" s="281"/>
      <c r="J13" s="281"/>
      <c r="K13" s="281"/>
    </row>
    <row r="14" spans="1:11" ht="33.75" customHeight="1">
      <c r="C14" s="282" t="s">
        <v>234</v>
      </c>
      <c r="D14" s="282"/>
      <c r="E14" s="282"/>
      <c r="F14" s="282"/>
      <c r="G14" s="282"/>
      <c r="H14" s="282"/>
      <c r="I14" s="282"/>
      <c r="J14" s="2"/>
      <c r="K14" s="3"/>
    </row>
    <row r="15" spans="1:11" ht="39" customHeight="1" thickBot="1"/>
    <row r="16" spans="1:11" ht="53.65" customHeight="1" thickTop="1">
      <c r="A16" s="283" t="s">
        <v>3</v>
      </c>
      <c r="B16" s="284"/>
      <c r="C16" s="125" t="s">
        <v>4</v>
      </c>
      <c r="D16" s="4" t="s">
        <v>5</v>
      </c>
      <c r="E16" s="4" t="s">
        <v>6</v>
      </c>
      <c r="F16" s="4" t="s">
        <v>7</v>
      </c>
      <c r="G16" s="4" t="s">
        <v>8</v>
      </c>
      <c r="H16" s="4" t="s">
        <v>9</v>
      </c>
      <c r="I16" s="206" t="s">
        <v>229</v>
      </c>
      <c r="J16" s="206" t="s">
        <v>230</v>
      </c>
      <c r="K16" s="206" t="s">
        <v>231</v>
      </c>
    </row>
    <row r="17" spans="1:11" ht="21.4" customHeight="1" thickBot="1">
      <c r="A17" s="285">
        <v>1</v>
      </c>
      <c r="B17" s="286"/>
      <c r="C17" s="5">
        <v>2</v>
      </c>
      <c r="D17" s="5" t="s">
        <v>10</v>
      </c>
      <c r="E17" s="5" t="s">
        <v>11</v>
      </c>
      <c r="F17" s="5" t="s">
        <v>12</v>
      </c>
      <c r="G17" s="5" t="s">
        <v>13</v>
      </c>
      <c r="H17" s="5" t="s">
        <v>14</v>
      </c>
      <c r="I17" s="5" t="s">
        <v>15</v>
      </c>
      <c r="J17" s="5" t="s">
        <v>232</v>
      </c>
      <c r="K17" s="5" t="s">
        <v>167</v>
      </c>
    </row>
    <row r="18" spans="1:11" ht="60.95" customHeight="1" thickTop="1" thickBot="1">
      <c r="A18" s="98" t="s">
        <v>16</v>
      </c>
      <c r="B18" s="98"/>
      <c r="C18" s="6" t="s">
        <v>41</v>
      </c>
      <c r="D18" s="7" t="s">
        <v>17</v>
      </c>
      <c r="E18" s="7"/>
      <c r="F18" s="7"/>
      <c r="G18" s="7"/>
      <c r="H18" s="112"/>
      <c r="I18" s="166">
        <f>I19+I71++I78+I107+I129+I177+I197+I208+I171+I216</f>
        <v>53388.2</v>
      </c>
      <c r="J18" s="166">
        <f>J19+J71++J78+J107+J129+J177+J197+J208+J171</f>
        <v>45900.900000000009</v>
      </c>
      <c r="K18" s="166">
        <f>K19+K71++K78+K107+K129+K177+K197+K208+K171</f>
        <v>39042.799999999996</v>
      </c>
    </row>
    <row r="19" spans="1:11" ht="18.75">
      <c r="A19" s="287"/>
      <c r="B19" s="114"/>
      <c r="C19" s="9" t="s">
        <v>19</v>
      </c>
      <c r="D19" s="10" t="s">
        <v>17</v>
      </c>
      <c r="E19" s="11" t="s">
        <v>164</v>
      </c>
      <c r="F19" s="11"/>
      <c r="G19" s="11" t="s">
        <v>18</v>
      </c>
      <c r="H19" s="11" t="s">
        <v>18</v>
      </c>
      <c r="I19" s="167">
        <f>I20+I43+I53+I58+I48</f>
        <v>13021.599999999999</v>
      </c>
      <c r="J19" s="167">
        <f>J20+J43+J53+J58</f>
        <v>11629.699999999999</v>
      </c>
      <c r="K19" s="12">
        <f>K20+K43+K53+K58</f>
        <v>12033.7</v>
      </c>
    </row>
    <row r="20" spans="1:11" ht="56.25">
      <c r="A20" s="288"/>
      <c r="B20" s="114"/>
      <c r="C20" s="13" t="s">
        <v>20</v>
      </c>
      <c r="D20" s="11" t="s">
        <v>17</v>
      </c>
      <c r="E20" s="14" t="s">
        <v>164</v>
      </c>
      <c r="F20" s="14" t="s">
        <v>171</v>
      </c>
      <c r="G20" s="14"/>
      <c r="H20" s="14"/>
      <c r="I20" s="168">
        <f t="shared" ref="I20:J20" si="0">I21+I37</f>
        <v>11169.499999999998</v>
      </c>
      <c r="J20" s="168">
        <f t="shared" si="0"/>
        <v>11105.699999999999</v>
      </c>
      <c r="K20" s="15">
        <f>K21+K37</f>
        <v>11509.7</v>
      </c>
    </row>
    <row r="21" spans="1:11" ht="18.75">
      <c r="A21" s="288"/>
      <c r="B21" s="114"/>
      <c r="C21" s="16" t="s">
        <v>47</v>
      </c>
      <c r="D21" s="14" t="s">
        <v>17</v>
      </c>
      <c r="E21" s="14" t="s">
        <v>164</v>
      </c>
      <c r="F21" s="14" t="s">
        <v>171</v>
      </c>
      <c r="G21" s="14" t="s">
        <v>63</v>
      </c>
      <c r="H21" s="14" t="s">
        <v>18</v>
      </c>
      <c r="I21" s="168">
        <f t="shared" ref="I21:J21" si="1">I22+I31+I34</f>
        <v>10842.599999999999</v>
      </c>
      <c r="J21" s="168">
        <f t="shared" si="1"/>
        <v>11105.699999999999</v>
      </c>
      <c r="K21" s="15">
        <f>K22+K31+K34</f>
        <v>11509.7</v>
      </c>
    </row>
    <row r="22" spans="1:11" ht="37.5">
      <c r="A22" s="288"/>
      <c r="B22" s="114"/>
      <c r="C22" s="16" t="s">
        <v>48</v>
      </c>
      <c r="D22" s="14" t="s">
        <v>17</v>
      </c>
      <c r="E22" s="14" t="s">
        <v>164</v>
      </c>
      <c r="F22" s="14" t="s">
        <v>171</v>
      </c>
      <c r="G22" s="14" t="s">
        <v>64</v>
      </c>
      <c r="H22" s="14"/>
      <c r="I22" s="168">
        <f t="shared" ref="I22:J22" si="2">I23+I25+I27</f>
        <v>10333.199999999999</v>
      </c>
      <c r="J22" s="168">
        <f t="shared" si="2"/>
        <v>9391.7999999999993</v>
      </c>
      <c r="K22" s="15">
        <f>K23+K25+K27</f>
        <v>9728</v>
      </c>
    </row>
    <row r="23" spans="1:11" ht="37.5">
      <c r="A23" s="288"/>
      <c r="B23" s="114"/>
      <c r="C23" s="17" t="s">
        <v>182</v>
      </c>
      <c r="D23" s="18" t="s">
        <v>17</v>
      </c>
      <c r="E23" s="18" t="s">
        <v>164</v>
      </c>
      <c r="F23" s="18" t="s">
        <v>171</v>
      </c>
      <c r="G23" s="18" t="s">
        <v>65</v>
      </c>
      <c r="H23" s="18"/>
      <c r="I23" s="169">
        <f t="shared" ref="I23:J23" si="3">I24</f>
        <v>8123.5</v>
      </c>
      <c r="J23" s="169">
        <f t="shared" si="3"/>
        <v>7152.1</v>
      </c>
      <c r="K23" s="19">
        <f>K24</f>
        <v>7433.8</v>
      </c>
    </row>
    <row r="24" spans="1:11" ht="63.75" customHeight="1">
      <c r="A24" s="288"/>
      <c r="B24" s="114"/>
      <c r="C24" s="20" t="s">
        <v>218</v>
      </c>
      <c r="D24" s="21" t="s">
        <v>17</v>
      </c>
      <c r="E24" s="21" t="s">
        <v>164</v>
      </c>
      <c r="F24" s="21" t="s">
        <v>171</v>
      </c>
      <c r="G24" s="21" t="s">
        <v>65</v>
      </c>
      <c r="H24" s="21" t="s">
        <v>219</v>
      </c>
      <c r="I24" s="170">
        <f>6984.2+1139.3</f>
        <v>8123.5</v>
      </c>
      <c r="J24" s="170">
        <v>7152.1</v>
      </c>
      <c r="K24" s="127">
        <v>7433.8</v>
      </c>
    </row>
    <row r="25" spans="1:11" ht="37.5">
      <c r="A25" s="288"/>
      <c r="B25" s="114"/>
      <c r="C25" s="17" t="s">
        <v>183</v>
      </c>
      <c r="D25" s="18" t="s">
        <v>17</v>
      </c>
      <c r="E25" s="18" t="s">
        <v>164</v>
      </c>
      <c r="F25" s="18" t="s">
        <v>171</v>
      </c>
      <c r="G25" s="18" t="s">
        <v>66</v>
      </c>
      <c r="H25" s="18"/>
      <c r="I25" s="169">
        <f t="shared" ref="I25:J25" si="4">I26</f>
        <v>823.4</v>
      </c>
      <c r="J25" s="169">
        <f t="shared" si="4"/>
        <v>855.9</v>
      </c>
      <c r="K25" s="19">
        <f>K26</f>
        <v>889.7</v>
      </c>
    </row>
    <row r="26" spans="1:11" ht="56.25" customHeight="1">
      <c r="A26" s="288"/>
      <c r="B26" s="114"/>
      <c r="C26" s="20" t="s">
        <v>218</v>
      </c>
      <c r="D26" s="21" t="s">
        <v>17</v>
      </c>
      <c r="E26" s="21" t="s">
        <v>164</v>
      </c>
      <c r="F26" s="21" t="s">
        <v>171</v>
      </c>
      <c r="G26" s="21" t="s">
        <v>66</v>
      </c>
      <c r="H26" s="21" t="s">
        <v>219</v>
      </c>
      <c r="I26" s="170">
        <v>823.4</v>
      </c>
      <c r="J26" s="170">
        <v>855.9</v>
      </c>
      <c r="K26" s="127">
        <v>889.7</v>
      </c>
    </row>
    <row r="27" spans="1:11" ht="18.75">
      <c r="A27" s="288"/>
      <c r="B27" s="114"/>
      <c r="C27" s="22" t="s">
        <v>184</v>
      </c>
      <c r="D27" s="14" t="s">
        <v>17</v>
      </c>
      <c r="E27" s="14" t="s">
        <v>164</v>
      </c>
      <c r="F27" s="14" t="s">
        <v>171</v>
      </c>
      <c r="G27" s="14" t="s">
        <v>67</v>
      </c>
      <c r="H27" s="23"/>
      <c r="I27" s="171">
        <f t="shared" ref="I27:J27" si="5">I28+I29+I30</f>
        <v>1386.3</v>
      </c>
      <c r="J27" s="171">
        <f t="shared" si="5"/>
        <v>1383.8</v>
      </c>
      <c r="K27" s="128">
        <f>K28+K29+K30</f>
        <v>1404.5</v>
      </c>
    </row>
    <row r="28" spans="1:11" ht="61.5" customHeight="1">
      <c r="A28" s="288"/>
      <c r="B28" s="114"/>
      <c r="C28" s="24" t="s">
        <v>218</v>
      </c>
      <c r="D28" s="25" t="s">
        <v>17</v>
      </c>
      <c r="E28" s="25" t="s">
        <v>164</v>
      </c>
      <c r="F28" s="25" t="s">
        <v>171</v>
      </c>
      <c r="G28" s="25" t="s">
        <v>67</v>
      </c>
      <c r="H28" s="25" t="s">
        <v>219</v>
      </c>
      <c r="I28" s="172">
        <v>3.3</v>
      </c>
      <c r="J28" s="172">
        <v>3.5</v>
      </c>
      <c r="K28" s="129">
        <v>3.7</v>
      </c>
    </row>
    <row r="29" spans="1:11" ht="36">
      <c r="A29" s="288"/>
      <c r="B29" s="114"/>
      <c r="C29" s="26" t="s">
        <v>221</v>
      </c>
      <c r="D29" s="27" t="s">
        <v>17</v>
      </c>
      <c r="E29" s="27" t="s">
        <v>164</v>
      </c>
      <c r="F29" s="27" t="s">
        <v>171</v>
      </c>
      <c r="G29" s="27" t="s">
        <v>67</v>
      </c>
      <c r="H29" s="27" t="s">
        <v>220</v>
      </c>
      <c r="I29" s="214">
        <f>1364-10</f>
        <v>1354</v>
      </c>
      <c r="J29" s="189">
        <v>1360.3</v>
      </c>
      <c r="K29" s="130">
        <v>1380.8</v>
      </c>
    </row>
    <row r="30" spans="1:11" ht="29.25" customHeight="1">
      <c r="A30" s="288"/>
      <c r="B30" s="114"/>
      <c r="C30" s="28" t="s">
        <v>211</v>
      </c>
      <c r="D30" s="29" t="s">
        <v>17</v>
      </c>
      <c r="E30" s="29" t="s">
        <v>164</v>
      </c>
      <c r="F30" s="29" t="s">
        <v>171</v>
      </c>
      <c r="G30" s="29" t="s">
        <v>67</v>
      </c>
      <c r="H30" s="29" t="s">
        <v>210</v>
      </c>
      <c r="I30" s="212">
        <v>29</v>
      </c>
      <c r="J30" s="173">
        <v>20</v>
      </c>
      <c r="K30" s="131">
        <v>20</v>
      </c>
    </row>
    <row r="31" spans="1:11" ht="18.75">
      <c r="A31" s="288"/>
      <c r="B31" s="114"/>
      <c r="C31" s="30" t="s">
        <v>49</v>
      </c>
      <c r="D31" s="14" t="s">
        <v>17</v>
      </c>
      <c r="E31" s="14" t="s">
        <v>164</v>
      </c>
      <c r="F31" s="14" t="s">
        <v>171</v>
      </c>
      <c r="G31" s="14" t="s">
        <v>68</v>
      </c>
      <c r="H31" s="14"/>
      <c r="I31" s="174">
        <f t="shared" ref="I31:J32" si="6">I32</f>
        <v>505.90000000000009</v>
      </c>
      <c r="J31" s="174">
        <f t="shared" si="6"/>
        <v>1710.4</v>
      </c>
      <c r="K31" s="132">
        <f>K32</f>
        <v>1778.2</v>
      </c>
    </row>
    <row r="32" spans="1:11" ht="37.5">
      <c r="A32" s="288"/>
      <c r="B32" s="114"/>
      <c r="C32" s="17" t="s">
        <v>185</v>
      </c>
      <c r="D32" s="18" t="s">
        <v>17</v>
      </c>
      <c r="E32" s="18" t="s">
        <v>164</v>
      </c>
      <c r="F32" s="18" t="s">
        <v>171</v>
      </c>
      <c r="G32" s="18" t="s">
        <v>69</v>
      </c>
      <c r="H32" s="18"/>
      <c r="I32" s="175">
        <f t="shared" si="6"/>
        <v>505.90000000000009</v>
      </c>
      <c r="J32" s="175">
        <f t="shared" si="6"/>
        <v>1710.4</v>
      </c>
      <c r="K32" s="133">
        <f>K33</f>
        <v>1778.2</v>
      </c>
    </row>
    <row r="33" spans="1:11" ht="57" customHeight="1">
      <c r="A33" s="288"/>
      <c r="B33" s="114"/>
      <c r="C33" s="20" t="s">
        <v>218</v>
      </c>
      <c r="D33" s="29" t="s">
        <v>17</v>
      </c>
      <c r="E33" s="29" t="s">
        <v>164</v>
      </c>
      <c r="F33" s="29" t="s">
        <v>171</v>
      </c>
      <c r="G33" s="29" t="s">
        <v>69</v>
      </c>
      <c r="H33" s="29" t="s">
        <v>219</v>
      </c>
      <c r="I33" s="176">
        <f>1645.2-1139.3</f>
        <v>505.90000000000009</v>
      </c>
      <c r="J33" s="176">
        <v>1710.4</v>
      </c>
      <c r="K33" s="134">
        <v>1778.2</v>
      </c>
    </row>
    <row r="34" spans="1:11" ht="40.15" customHeight="1">
      <c r="A34" s="288"/>
      <c r="B34" s="114"/>
      <c r="C34" s="31" t="s">
        <v>50</v>
      </c>
      <c r="D34" s="32" t="s">
        <v>17</v>
      </c>
      <c r="E34" s="33" t="s">
        <v>164</v>
      </c>
      <c r="F34" s="34" t="s">
        <v>171</v>
      </c>
      <c r="G34" s="34" t="s">
        <v>70</v>
      </c>
      <c r="H34" s="35"/>
      <c r="I34" s="177">
        <f t="shared" ref="I34:J35" si="7">I35</f>
        <v>3.5</v>
      </c>
      <c r="J34" s="177">
        <f t="shared" si="7"/>
        <v>3.5</v>
      </c>
      <c r="K34" s="135">
        <f>K35</f>
        <v>3.5</v>
      </c>
    </row>
    <row r="35" spans="1:11" ht="46.5" customHeight="1">
      <c r="A35" s="288"/>
      <c r="B35" s="114"/>
      <c r="C35" s="36" t="s">
        <v>186</v>
      </c>
      <c r="D35" s="37" t="s">
        <v>17</v>
      </c>
      <c r="E35" s="37" t="s">
        <v>164</v>
      </c>
      <c r="F35" s="38" t="s">
        <v>171</v>
      </c>
      <c r="G35" s="38" t="s">
        <v>71</v>
      </c>
      <c r="H35" s="39"/>
      <c r="I35" s="178">
        <f t="shared" si="7"/>
        <v>3.5</v>
      </c>
      <c r="J35" s="178">
        <f t="shared" si="7"/>
        <v>3.5</v>
      </c>
      <c r="K35" s="136">
        <f>K36</f>
        <v>3.5</v>
      </c>
    </row>
    <row r="36" spans="1:11" ht="36">
      <c r="A36" s="288"/>
      <c r="B36" s="114"/>
      <c r="C36" s="28" t="s">
        <v>221</v>
      </c>
      <c r="D36" s="35" t="s">
        <v>17</v>
      </c>
      <c r="E36" s="35" t="s">
        <v>164</v>
      </c>
      <c r="F36" s="35" t="s">
        <v>171</v>
      </c>
      <c r="G36" s="35" t="s">
        <v>71</v>
      </c>
      <c r="H36" s="35" t="s">
        <v>220</v>
      </c>
      <c r="I36" s="179">
        <v>3.5</v>
      </c>
      <c r="J36" s="179">
        <v>3.5</v>
      </c>
      <c r="K36" s="137">
        <v>3.5</v>
      </c>
    </row>
    <row r="37" spans="1:11" ht="27.6" customHeight="1">
      <c r="A37" s="288"/>
      <c r="B37" s="114"/>
      <c r="C37" s="16" t="s">
        <v>51</v>
      </c>
      <c r="D37" s="40" t="s">
        <v>17</v>
      </c>
      <c r="E37" s="40" t="s">
        <v>164</v>
      </c>
      <c r="F37" s="41" t="s">
        <v>171</v>
      </c>
      <c r="G37" s="41" t="s">
        <v>72</v>
      </c>
      <c r="H37" s="42"/>
      <c r="I37" s="177">
        <f t="shared" ref="I37:J37" si="8">I38</f>
        <v>326.89999999999998</v>
      </c>
      <c r="J37" s="177">
        <f t="shared" si="8"/>
        <v>0</v>
      </c>
      <c r="K37" s="135">
        <f>K38</f>
        <v>0</v>
      </c>
    </row>
    <row r="38" spans="1:11" ht="24.6" customHeight="1">
      <c r="A38" s="288"/>
      <c r="B38" s="114"/>
      <c r="C38" s="16" t="s">
        <v>52</v>
      </c>
      <c r="D38" s="32" t="s">
        <v>17</v>
      </c>
      <c r="E38" s="40" t="s">
        <v>164</v>
      </c>
      <c r="F38" s="41" t="s">
        <v>171</v>
      </c>
      <c r="G38" s="41" t="s">
        <v>73</v>
      </c>
      <c r="H38" s="42"/>
      <c r="I38" s="177">
        <f>I39++I41</f>
        <v>326.89999999999998</v>
      </c>
      <c r="J38" s="177">
        <f t="shared" ref="J38:K38" si="9">J39++J41</f>
        <v>0</v>
      </c>
      <c r="K38" s="177">
        <f t="shared" si="9"/>
        <v>0</v>
      </c>
    </row>
    <row r="39" spans="1:11" ht="40.5" customHeight="1">
      <c r="A39" s="288"/>
      <c r="B39" s="114"/>
      <c r="C39" s="17" t="s">
        <v>77</v>
      </c>
      <c r="D39" s="18" t="s">
        <v>17</v>
      </c>
      <c r="E39" s="18" t="s">
        <v>164</v>
      </c>
      <c r="F39" s="18" t="s">
        <v>171</v>
      </c>
      <c r="G39" s="18" t="s">
        <v>74</v>
      </c>
      <c r="H39" s="18"/>
      <c r="I39" s="169">
        <f t="shared" ref="I39:J39" si="10">I40</f>
        <v>184</v>
      </c>
      <c r="J39" s="169">
        <f t="shared" si="10"/>
        <v>0</v>
      </c>
      <c r="K39" s="19">
        <f>K40</f>
        <v>0</v>
      </c>
    </row>
    <row r="40" spans="1:11" ht="23.45" customHeight="1">
      <c r="A40" s="288"/>
      <c r="B40" s="114"/>
      <c r="C40" s="44" t="s">
        <v>213</v>
      </c>
      <c r="D40" s="29" t="s">
        <v>17</v>
      </c>
      <c r="E40" s="29" t="s">
        <v>164</v>
      </c>
      <c r="F40" s="29" t="s">
        <v>171</v>
      </c>
      <c r="G40" s="29" t="s">
        <v>74</v>
      </c>
      <c r="H40" s="29" t="s">
        <v>212</v>
      </c>
      <c r="I40" s="173">
        <v>184</v>
      </c>
      <c r="J40" s="173">
        <v>0</v>
      </c>
      <c r="K40" s="131">
        <v>0</v>
      </c>
    </row>
    <row r="41" spans="1:11" ht="41.25" customHeight="1">
      <c r="A41" s="288"/>
      <c r="B41" s="114"/>
      <c r="C41" s="45" t="s">
        <v>78</v>
      </c>
      <c r="D41" s="18" t="s">
        <v>17</v>
      </c>
      <c r="E41" s="18" t="s">
        <v>164</v>
      </c>
      <c r="F41" s="18" t="s">
        <v>171</v>
      </c>
      <c r="G41" s="18" t="s">
        <v>75</v>
      </c>
      <c r="H41" s="18"/>
      <c r="I41" s="169">
        <f t="shared" ref="I41:J41" si="11">I42</f>
        <v>142.9</v>
      </c>
      <c r="J41" s="169">
        <f t="shared" si="11"/>
        <v>0</v>
      </c>
      <c r="K41" s="19">
        <f>K42</f>
        <v>0</v>
      </c>
    </row>
    <row r="42" spans="1:11" ht="22.15" customHeight="1">
      <c r="A42" s="288"/>
      <c r="B42" s="114"/>
      <c r="C42" s="44" t="s">
        <v>213</v>
      </c>
      <c r="D42" s="29" t="s">
        <v>17</v>
      </c>
      <c r="E42" s="29" t="s">
        <v>164</v>
      </c>
      <c r="F42" s="29" t="s">
        <v>171</v>
      </c>
      <c r="G42" s="29" t="s">
        <v>75</v>
      </c>
      <c r="H42" s="29" t="s">
        <v>212</v>
      </c>
      <c r="I42" s="173">
        <v>142.9</v>
      </c>
      <c r="J42" s="173">
        <v>0</v>
      </c>
      <c r="K42" s="131">
        <v>0</v>
      </c>
    </row>
    <row r="43" spans="1:11" ht="48" customHeight="1">
      <c r="A43" s="288"/>
      <c r="B43" s="114"/>
      <c r="C43" s="46" t="s">
        <v>177</v>
      </c>
      <c r="D43" s="14" t="s">
        <v>17</v>
      </c>
      <c r="E43" s="14" t="s">
        <v>164</v>
      </c>
      <c r="F43" s="14" t="s">
        <v>176</v>
      </c>
      <c r="G43" s="14"/>
      <c r="H43" s="14"/>
      <c r="I43" s="168">
        <f t="shared" ref="I43:J46" si="12">I44</f>
        <v>244.4</v>
      </c>
      <c r="J43" s="168">
        <f t="shared" si="12"/>
        <v>0</v>
      </c>
      <c r="K43" s="15">
        <f>K44</f>
        <v>0</v>
      </c>
    </row>
    <row r="44" spans="1:11" ht="22.7" customHeight="1">
      <c r="A44" s="288"/>
      <c r="B44" s="114"/>
      <c r="C44" s="47" t="s">
        <v>51</v>
      </c>
      <c r="D44" s="32" t="s">
        <v>17</v>
      </c>
      <c r="E44" s="37" t="s">
        <v>164</v>
      </c>
      <c r="F44" s="38" t="s">
        <v>176</v>
      </c>
      <c r="G44" s="38" t="s">
        <v>72</v>
      </c>
      <c r="H44" s="48"/>
      <c r="I44" s="177">
        <f t="shared" si="12"/>
        <v>244.4</v>
      </c>
      <c r="J44" s="177">
        <f t="shared" si="12"/>
        <v>0</v>
      </c>
      <c r="K44" s="135">
        <f>K45</f>
        <v>0</v>
      </c>
    </row>
    <row r="45" spans="1:11" ht="25.15" customHeight="1">
      <c r="A45" s="288"/>
      <c r="B45" s="114"/>
      <c r="C45" s="16" t="s">
        <v>52</v>
      </c>
      <c r="D45" s="32" t="s">
        <v>17</v>
      </c>
      <c r="E45" s="40" t="s">
        <v>164</v>
      </c>
      <c r="F45" s="41" t="s">
        <v>176</v>
      </c>
      <c r="G45" s="41" t="s">
        <v>73</v>
      </c>
      <c r="H45" s="42"/>
      <c r="I45" s="177">
        <f t="shared" si="12"/>
        <v>244.4</v>
      </c>
      <c r="J45" s="177">
        <f t="shared" si="12"/>
        <v>0</v>
      </c>
      <c r="K45" s="135">
        <f>K46</f>
        <v>0</v>
      </c>
    </row>
    <row r="46" spans="1:11" ht="42" customHeight="1">
      <c r="A46" s="288"/>
      <c r="B46" s="114"/>
      <c r="C46" s="49" t="s">
        <v>188</v>
      </c>
      <c r="D46" s="37" t="s">
        <v>17</v>
      </c>
      <c r="E46" s="38" t="s">
        <v>164</v>
      </c>
      <c r="F46" s="38" t="s">
        <v>176</v>
      </c>
      <c r="G46" s="38" t="s">
        <v>76</v>
      </c>
      <c r="H46" s="38"/>
      <c r="I46" s="178">
        <f t="shared" si="12"/>
        <v>244.4</v>
      </c>
      <c r="J46" s="178">
        <f t="shared" si="12"/>
        <v>0</v>
      </c>
      <c r="K46" s="136">
        <f>K47</f>
        <v>0</v>
      </c>
    </row>
    <row r="47" spans="1:11" ht="22.9" customHeight="1">
      <c r="A47" s="288"/>
      <c r="B47" s="114"/>
      <c r="C47" s="44" t="s">
        <v>213</v>
      </c>
      <c r="D47" s="29" t="s">
        <v>17</v>
      </c>
      <c r="E47" s="50" t="s">
        <v>164</v>
      </c>
      <c r="F47" s="50" t="s">
        <v>176</v>
      </c>
      <c r="G47" s="50" t="s">
        <v>76</v>
      </c>
      <c r="H47" s="50" t="s">
        <v>212</v>
      </c>
      <c r="I47" s="180">
        <v>244.4</v>
      </c>
      <c r="J47" s="180">
        <v>0</v>
      </c>
      <c r="K47" s="51">
        <v>0</v>
      </c>
    </row>
    <row r="48" spans="1:11" ht="22.9" customHeight="1">
      <c r="A48" s="288"/>
      <c r="B48" s="114"/>
      <c r="C48" s="144" t="s">
        <v>268</v>
      </c>
      <c r="D48" s="32" t="s">
        <v>17</v>
      </c>
      <c r="E48" s="253" t="s">
        <v>164</v>
      </c>
      <c r="F48" s="253" t="s">
        <v>235</v>
      </c>
      <c r="G48" s="253"/>
      <c r="H48" s="40"/>
      <c r="I48" s="188">
        <f>I49</f>
        <v>859.2</v>
      </c>
      <c r="J48" s="188">
        <f t="shared" ref="J48:K51" si="13">J49</f>
        <v>0</v>
      </c>
      <c r="K48" s="188">
        <f t="shared" si="13"/>
        <v>0</v>
      </c>
    </row>
    <row r="49" spans="1:11" ht="22.9" customHeight="1">
      <c r="A49" s="288"/>
      <c r="B49" s="114"/>
      <c r="C49" s="47" t="s">
        <v>51</v>
      </c>
      <c r="D49" s="32" t="s">
        <v>17</v>
      </c>
      <c r="E49" s="37" t="s">
        <v>164</v>
      </c>
      <c r="F49" s="38" t="s">
        <v>235</v>
      </c>
      <c r="G49" s="38" t="s">
        <v>72</v>
      </c>
      <c r="H49" s="48"/>
      <c r="I49" s="188">
        <f>I50</f>
        <v>859.2</v>
      </c>
      <c r="J49" s="188">
        <f t="shared" si="13"/>
        <v>0</v>
      </c>
      <c r="K49" s="188">
        <f t="shared" si="13"/>
        <v>0</v>
      </c>
    </row>
    <row r="50" spans="1:11" ht="22.9" customHeight="1">
      <c r="A50" s="288"/>
      <c r="B50" s="114"/>
      <c r="C50" s="16" t="s">
        <v>52</v>
      </c>
      <c r="D50" s="32" t="s">
        <v>17</v>
      </c>
      <c r="E50" s="40" t="s">
        <v>164</v>
      </c>
      <c r="F50" s="41" t="s">
        <v>235</v>
      </c>
      <c r="G50" s="41" t="s">
        <v>73</v>
      </c>
      <c r="H50" s="42"/>
      <c r="I50" s="188">
        <f>I51</f>
        <v>859.2</v>
      </c>
      <c r="J50" s="188">
        <f t="shared" si="13"/>
        <v>0</v>
      </c>
      <c r="K50" s="188">
        <f t="shared" si="13"/>
        <v>0</v>
      </c>
    </row>
    <row r="51" spans="1:11" ht="48" customHeight="1">
      <c r="A51" s="288"/>
      <c r="B51" s="114"/>
      <c r="C51" s="49" t="s">
        <v>269</v>
      </c>
      <c r="D51" s="37" t="s">
        <v>17</v>
      </c>
      <c r="E51" s="38" t="s">
        <v>164</v>
      </c>
      <c r="F51" s="38" t="s">
        <v>235</v>
      </c>
      <c r="G51" s="38" t="s">
        <v>270</v>
      </c>
      <c r="H51" s="38"/>
      <c r="I51" s="178">
        <f>I52</f>
        <v>859.2</v>
      </c>
      <c r="J51" s="178">
        <f t="shared" si="13"/>
        <v>0</v>
      </c>
      <c r="K51" s="178">
        <f t="shared" si="13"/>
        <v>0</v>
      </c>
    </row>
    <row r="52" spans="1:11" ht="22.9" customHeight="1">
      <c r="A52" s="288"/>
      <c r="B52" s="114"/>
      <c r="C52" s="44" t="s">
        <v>211</v>
      </c>
      <c r="D52" s="29" t="s">
        <v>17</v>
      </c>
      <c r="E52" s="50" t="s">
        <v>164</v>
      </c>
      <c r="F52" s="50" t="s">
        <v>235</v>
      </c>
      <c r="G52" s="50" t="s">
        <v>270</v>
      </c>
      <c r="H52" s="50" t="s">
        <v>210</v>
      </c>
      <c r="I52" s="180">
        <v>859.2</v>
      </c>
      <c r="J52" s="180">
        <v>0</v>
      </c>
      <c r="K52" s="51">
        <v>0</v>
      </c>
    </row>
    <row r="53" spans="1:11" ht="18.75">
      <c r="A53" s="288"/>
      <c r="B53" s="114"/>
      <c r="C53" s="30" t="s">
        <v>21</v>
      </c>
      <c r="D53" s="14" t="s">
        <v>17</v>
      </c>
      <c r="E53" s="14" t="s">
        <v>164</v>
      </c>
      <c r="F53" s="14" t="s">
        <v>168</v>
      </c>
      <c r="G53" s="14"/>
      <c r="H53" s="14"/>
      <c r="I53" s="168">
        <f t="shared" ref="I53:J56" si="14">I54</f>
        <v>350</v>
      </c>
      <c r="J53" s="168">
        <f t="shared" si="14"/>
        <v>350</v>
      </c>
      <c r="K53" s="15">
        <f>K54</f>
        <v>350</v>
      </c>
    </row>
    <row r="54" spans="1:11" ht="19.149999999999999" customHeight="1">
      <c r="A54" s="288"/>
      <c r="B54" s="114"/>
      <c r="C54" s="47" t="s">
        <v>51</v>
      </c>
      <c r="D54" s="14" t="s">
        <v>17</v>
      </c>
      <c r="E54" s="14" t="s">
        <v>164</v>
      </c>
      <c r="F54" s="14" t="s">
        <v>168</v>
      </c>
      <c r="G54" s="14" t="s">
        <v>72</v>
      </c>
      <c r="H54" s="14"/>
      <c r="I54" s="168">
        <f t="shared" si="14"/>
        <v>350</v>
      </c>
      <c r="J54" s="168">
        <f t="shared" si="14"/>
        <v>350</v>
      </c>
      <c r="K54" s="15">
        <f>K55</f>
        <v>350</v>
      </c>
    </row>
    <row r="55" spans="1:11" ht="20.45" customHeight="1">
      <c r="A55" s="288"/>
      <c r="B55" s="114"/>
      <c r="C55" s="16" t="s">
        <v>52</v>
      </c>
      <c r="D55" s="14" t="s">
        <v>17</v>
      </c>
      <c r="E55" s="14" t="s">
        <v>164</v>
      </c>
      <c r="F55" s="14" t="s">
        <v>168</v>
      </c>
      <c r="G55" s="14" t="s">
        <v>73</v>
      </c>
      <c r="H55" s="14" t="s">
        <v>18</v>
      </c>
      <c r="I55" s="168">
        <f t="shared" si="14"/>
        <v>350</v>
      </c>
      <c r="J55" s="168">
        <f t="shared" si="14"/>
        <v>350</v>
      </c>
      <c r="K55" s="15">
        <f>K56</f>
        <v>350</v>
      </c>
    </row>
    <row r="56" spans="1:11" ht="21.75" customHeight="1">
      <c r="A56" s="288"/>
      <c r="B56" s="114"/>
      <c r="C56" s="52" t="s">
        <v>80</v>
      </c>
      <c r="D56" s="53" t="s">
        <v>17</v>
      </c>
      <c r="E56" s="53" t="s">
        <v>164</v>
      </c>
      <c r="F56" s="53" t="s">
        <v>168</v>
      </c>
      <c r="G56" s="53" t="s">
        <v>79</v>
      </c>
      <c r="H56" s="53"/>
      <c r="I56" s="181">
        <f t="shared" si="14"/>
        <v>350</v>
      </c>
      <c r="J56" s="181">
        <f t="shared" si="14"/>
        <v>350</v>
      </c>
      <c r="K56" s="138">
        <f>K57</f>
        <v>350</v>
      </c>
    </row>
    <row r="57" spans="1:11" ht="24.6" customHeight="1">
      <c r="A57" s="288"/>
      <c r="B57" s="114"/>
      <c r="C57" s="54" t="s">
        <v>211</v>
      </c>
      <c r="D57" s="21" t="s">
        <v>17</v>
      </c>
      <c r="E57" s="21" t="s">
        <v>164</v>
      </c>
      <c r="F57" s="21" t="s">
        <v>168</v>
      </c>
      <c r="G57" s="21" t="s">
        <v>79</v>
      </c>
      <c r="H57" s="21" t="s">
        <v>210</v>
      </c>
      <c r="I57" s="170">
        <v>350</v>
      </c>
      <c r="J57" s="170">
        <v>350</v>
      </c>
      <c r="K57" s="127">
        <v>350</v>
      </c>
    </row>
    <row r="58" spans="1:11" ht="18.75">
      <c r="A58" s="288"/>
      <c r="B58" s="114"/>
      <c r="C58" s="30" t="s">
        <v>22</v>
      </c>
      <c r="D58" s="14" t="s">
        <v>17</v>
      </c>
      <c r="E58" s="14" t="s">
        <v>164</v>
      </c>
      <c r="F58" s="14" t="s">
        <v>169</v>
      </c>
      <c r="G58" s="14"/>
      <c r="H58" s="14"/>
      <c r="I58" s="168">
        <f>I59</f>
        <v>398.5</v>
      </c>
      <c r="J58" s="168">
        <f t="shared" ref="J58:K59" si="15">J59</f>
        <v>174</v>
      </c>
      <c r="K58" s="168">
        <f t="shared" si="15"/>
        <v>174</v>
      </c>
    </row>
    <row r="59" spans="1:11" ht="18.75">
      <c r="A59" s="288"/>
      <c r="B59" s="114"/>
      <c r="C59" s="47" t="s">
        <v>51</v>
      </c>
      <c r="D59" s="14" t="s">
        <v>17</v>
      </c>
      <c r="E59" s="14" t="s">
        <v>164</v>
      </c>
      <c r="F59" s="14" t="s">
        <v>169</v>
      </c>
      <c r="G59" s="14" t="s">
        <v>72</v>
      </c>
      <c r="H59" s="14"/>
      <c r="I59" s="182">
        <f>I60</f>
        <v>398.5</v>
      </c>
      <c r="J59" s="182">
        <f t="shared" si="15"/>
        <v>174</v>
      </c>
      <c r="K59" s="139">
        <f>K60</f>
        <v>174</v>
      </c>
    </row>
    <row r="60" spans="1:11" ht="18.75">
      <c r="A60" s="288"/>
      <c r="B60" s="114"/>
      <c r="C60" s="16" t="s">
        <v>52</v>
      </c>
      <c r="D60" s="14" t="s">
        <v>17</v>
      </c>
      <c r="E60" s="14" t="s">
        <v>164</v>
      </c>
      <c r="F60" s="14" t="s">
        <v>169</v>
      </c>
      <c r="G60" s="14" t="s">
        <v>73</v>
      </c>
      <c r="H60" s="14"/>
      <c r="I60" s="182">
        <f>I61+I63+I67+I69+I65</f>
        <v>398.5</v>
      </c>
      <c r="J60" s="182">
        <f t="shared" ref="J60" si="16">J61+J63+J67+J69</f>
        <v>174</v>
      </c>
      <c r="K60" s="139">
        <f>K61+K63+K67+K69</f>
        <v>174</v>
      </c>
    </row>
    <row r="61" spans="1:11" ht="37.5">
      <c r="A61" s="288"/>
      <c r="B61" s="114"/>
      <c r="C61" s="17" t="s">
        <v>81</v>
      </c>
      <c r="D61" s="18" t="s">
        <v>17</v>
      </c>
      <c r="E61" s="18" t="s">
        <v>164</v>
      </c>
      <c r="F61" s="18" t="s">
        <v>169</v>
      </c>
      <c r="G61" s="18" t="s">
        <v>82</v>
      </c>
      <c r="H61" s="25"/>
      <c r="I61" s="183">
        <f t="shared" ref="I61:J61" si="17">I62</f>
        <v>69</v>
      </c>
      <c r="J61" s="183">
        <f t="shared" si="17"/>
        <v>69</v>
      </c>
      <c r="K61" s="140">
        <f>K62</f>
        <v>69</v>
      </c>
    </row>
    <row r="62" spans="1:11" ht="31.5" customHeight="1">
      <c r="A62" s="288"/>
      <c r="B62" s="114"/>
      <c r="C62" s="28" t="s">
        <v>217</v>
      </c>
      <c r="D62" s="29" t="s">
        <v>17</v>
      </c>
      <c r="E62" s="29" t="s">
        <v>164</v>
      </c>
      <c r="F62" s="29" t="s">
        <v>169</v>
      </c>
      <c r="G62" s="29" t="s">
        <v>82</v>
      </c>
      <c r="H62" s="29" t="s">
        <v>216</v>
      </c>
      <c r="I62" s="173">
        <v>69</v>
      </c>
      <c r="J62" s="173">
        <v>69</v>
      </c>
      <c r="K62" s="131">
        <v>69</v>
      </c>
    </row>
    <row r="63" spans="1:11" ht="18.75">
      <c r="A63" s="288"/>
      <c r="B63" s="114"/>
      <c r="C63" s="56" t="s">
        <v>83</v>
      </c>
      <c r="D63" s="18" t="s">
        <v>17</v>
      </c>
      <c r="E63" s="18" t="s">
        <v>164</v>
      </c>
      <c r="F63" s="18" t="s">
        <v>169</v>
      </c>
      <c r="G63" s="18" t="s">
        <v>84</v>
      </c>
      <c r="H63" s="18"/>
      <c r="I63" s="169">
        <f t="shared" ref="I63:J63" si="18">I64</f>
        <v>30</v>
      </c>
      <c r="J63" s="169">
        <f t="shared" si="18"/>
        <v>35</v>
      </c>
      <c r="K63" s="19">
        <f>K64</f>
        <v>35</v>
      </c>
    </row>
    <row r="64" spans="1:11" ht="36">
      <c r="A64" s="288"/>
      <c r="B64" s="114"/>
      <c r="C64" s="28" t="s">
        <v>221</v>
      </c>
      <c r="D64" s="29" t="s">
        <v>17</v>
      </c>
      <c r="E64" s="29" t="s">
        <v>164</v>
      </c>
      <c r="F64" s="29" t="s">
        <v>169</v>
      </c>
      <c r="G64" s="29" t="s">
        <v>84</v>
      </c>
      <c r="H64" s="29" t="s">
        <v>220</v>
      </c>
      <c r="I64" s="173">
        <v>30</v>
      </c>
      <c r="J64" s="173">
        <v>35</v>
      </c>
      <c r="K64" s="131">
        <v>35</v>
      </c>
    </row>
    <row r="65" spans="1:11" ht="37.5">
      <c r="A65" s="288"/>
      <c r="B65" s="114"/>
      <c r="C65" s="49" t="s">
        <v>255</v>
      </c>
      <c r="D65" s="37" t="s">
        <v>17</v>
      </c>
      <c r="E65" s="37" t="s">
        <v>164</v>
      </c>
      <c r="F65" s="37" t="s">
        <v>169</v>
      </c>
      <c r="G65" s="37" t="s">
        <v>256</v>
      </c>
      <c r="H65" s="18"/>
      <c r="I65" s="169">
        <f>I66</f>
        <v>65</v>
      </c>
      <c r="J65" s="169">
        <f t="shared" ref="J65:K65" si="19">J66</f>
        <v>0</v>
      </c>
      <c r="K65" s="219">
        <f t="shared" si="19"/>
        <v>0</v>
      </c>
    </row>
    <row r="66" spans="1:11" ht="36">
      <c r="A66" s="288"/>
      <c r="B66" s="114"/>
      <c r="C66" s="220" t="s">
        <v>221</v>
      </c>
      <c r="D66" s="29" t="s">
        <v>17</v>
      </c>
      <c r="E66" s="29" t="s">
        <v>164</v>
      </c>
      <c r="F66" s="29" t="s">
        <v>169</v>
      </c>
      <c r="G66" s="29" t="s">
        <v>256</v>
      </c>
      <c r="H66" s="29" t="s">
        <v>220</v>
      </c>
      <c r="I66" s="173">
        <v>65</v>
      </c>
      <c r="J66" s="173">
        <v>0</v>
      </c>
      <c r="K66" s="221">
        <v>0</v>
      </c>
    </row>
    <row r="67" spans="1:11" ht="37.5">
      <c r="A67" s="288"/>
      <c r="B67" s="114"/>
      <c r="C67" s="17" t="s">
        <v>197</v>
      </c>
      <c r="D67" s="18" t="s">
        <v>17</v>
      </c>
      <c r="E67" s="57" t="s">
        <v>164</v>
      </c>
      <c r="F67" s="18" t="s">
        <v>169</v>
      </c>
      <c r="G67" s="18" t="s">
        <v>85</v>
      </c>
      <c r="H67" s="25"/>
      <c r="I67" s="175">
        <f t="shared" ref="I67:J67" si="20">I68</f>
        <v>70</v>
      </c>
      <c r="J67" s="175">
        <f t="shared" si="20"/>
        <v>70</v>
      </c>
      <c r="K67" s="133">
        <f>K68</f>
        <v>70</v>
      </c>
    </row>
    <row r="68" spans="1:11" ht="36">
      <c r="A68" s="288"/>
      <c r="B68" s="114"/>
      <c r="C68" s="28" t="s">
        <v>221</v>
      </c>
      <c r="D68" s="21" t="s">
        <v>17</v>
      </c>
      <c r="E68" s="29" t="s">
        <v>164</v>
      </c>
      <c r="F68" s="29" t="s">
        <v>169</v>
      </c>
      <c r="G68" s="29" t="s">
        <v>85</v>
      </c>
      <c r="H68" s="29" t="s">
        <v>220</v>
      </c>
      <c r="I68" s="173">
        <v>70</v>
      </c>
      <c r="J68" s="173">
        <v>70</v>
      </c>
      <c r="K68" s="131">
        <v>70</v>
      </c>
    </row>
    <row r="69" spans="1:11" ht="37.5">
      <c r="A69" s="288"/>
      <c r="B69" s="114"/>
      <c r="C69" s="49" t="s">
        <v>86</v>
      </c>
      <c r="D69" s="37" t="s">
        <v>17</v>
      </c>
      <c r="E69" s="38" t="s">
        <v>164</v>
      </c>
      <c r="F69" s="38" t="s">
        <v>169</v>
      </c>
      <c r="G69" s="38" t="s">
        <v>87</v>
      </c>
      <c r="H69" s="38"/>
      <c r="I69" s="178">
        <f t="shared" ref="I69:J69" si="21">I70</f>
        <v>164.5</v>
      </c>
      <c r="J69" s="178">
        <f t="shared" si="21"/>
        <v>0</v>
      </c>
      <c r="K69" s="136">
        <f>K70</f>
        <v>0</v>
      </c>
    </row>
    <row r="70" spans="1:11" ht="18.75">
      <c r="A70" s="288"/>
      <c r="B70" s="114"/>
      <c r="C70" s="44" t="s">
        <v>213</v>
      </c>
      <c r="D70" s="29" t="s">
        <v>17</v>
      </c>
      <c r="E70" s="50" t="s">
        <v>164</v>
      </c>
      <c r="F70" s="50" t="s">
        <v>169</v>
      </c>
      <c r="G70" s="50" t="s">
        <v>87</v>
      </c>
      <c r="H70" s="50" t="s">
        <v>212</v>
      </c>
      <c r="I70" s="180">
        <v>164.5</v>
      </c>
      <c r="J70" s="180">
        <v>0</v>
      </c>
      <c r="K70" s="51">
        <v>0</v>
      </c>
    </row>
    <row r="71" spans="1:11" ht="18.75">
      <c r="A71" s="288"/>
      <c r="B71" s="114"/>
      <c r="C71" s="222" t="s">
        <v>23</v>
      </c>
      <c r="D71" s="40" t="s">
        <v>17</v>
      </c>
      <c r="E71" s="40" t="s">
        <v>165</v>
      </c>
      <c r="F71" s="40"/>
      <c r="G71" s="40"/>
      <c r="H71" s="40"/>
      <c r="I71" s="168">
        <f t="shared" ref="I71:J74" si="22">I72</f>
        <v>297.39999999999998</v>
      </c>
      <c r="J71" s="168">
        <f t="shared" si="22"/>
        <v>297.39999999999998</v>
      </c>
      <c r="K71" s="15">
        <f>K72</f>
        <v>297.39999999999998</v>
      </c>
    </row>
    <row r="72" spans="1:11" ht="18.75">
      <c r="A72" s="288"/>
      <c r="B72" s="114"/>
      <c r="C72" s="16" t="s">
        <v>24</v>
      </c>
      <c r="D72" s="40" t="s">
        <v>17</v>
      </c>
      <c r="E72" s="40" t="s">
        <v>165</v>
      </c>
      <c r="F72" s="41" t="s">
        <v>166</v>
      </c>
      <c r="G72" s="40"/>
      <c r="H72" s="40"/>
      <c r="I72" s="168">
        <f t="shared" si="22"/>
        <v>297.39999999999998</v>
      </c>
      <c r="J72" s="168">
        <f t="shared" si="22"/>
        <v>297.39999999999998</v>
      </c>
      <c r="K72" s="15">
        <f>K73</f>
        <v>297.39999999999998</v>
      </c>
    </row>
    <row r="73" spans="1:11" ht="22.15" customHeight="1">
      <c r="A73" s="288"/>
      <c r="B73" s="114"/>
      <c r="C73" s="16" t="s">
        <v>51</v>
      </c>
      <c r="D73" s="40" t="s">
        <v>17</v>
      </c>
      <c r="E73" s="40" t="s">
        <v>165</v>
      </c>
      <c r="F73" s="41" t="s">
        <v>166</v>
      </c>
      <c r="G73" s="41" t="s">
        <v>72</v>
      </c>
      <c r="H73" s="40"/>
      <c r="I73" s="168">
        <f t="shared" si="22"/>
        <v>297.39999999999998</v>
      </c>
      <c r="J73" s="168">
        <f t="shared" si="22"/>
        <v>297.39999999999998</v>
      </c>
      <c r="K73" s="15">
        <f>K74</f>
        <v>297.39999999999998</v>
      </c>
    </row>
    <row r="74" spans="1:11" ht="22.9" customHeight="1">
      <c r="A74" s="288"/>
      <c r="B74" s="114"/>
      <c r="C74" s="16" t="s">
        <v>52</v>
      </c>
      <c r="D74" s="40" t="s">
        <v>17</v>
      </c>
      <c r="E74" s="40" t="s">
        <v>165</v>
      </c>
      <c r="F74" s="41" t="s">
        <v>166</v>
      </c>
      <c r="G74" s="41" t="s">
        <v>73</v>
      </c>
      <c r="H74" s="42"/>
      <c r="I74" s="184">
        <f t="shared" si="22"/>
        <v>297.39999999999998</v>
      </c>
      <c r="J74" s="184">
        <f t="shared" si="22"/>
        <v>297.39999999999998</v>
      </c>
      <c r="K74" s="141">
        <f>K75</f>
        <v>297.39999999999998</v>
      </c>
    </row>
    <row r="75" spans="1:11" ht="37.5" customHeight="1">
      <c r="A75" s="288"/>
      <c r="B75" s="114"/>
      <c r="C75" s="223" t="s">
        <v>201</v>
      </c>
      <c r="D75" s="33" t="s">
        <v>17</v>
      </c>
      <c r="E75" s="33" t="s">
        <v>165</v>
      </c>
      <c r="F75" s="34" t="s">
        <v>166</v>
      </c>
      <c r="G75" s="34" t="s">
        <v>88</v>
      </c>
      <c r="H75" s="224"/>
      <c r="I75" s="185">
        <f t="shared" ref="I75:J75" si="23">I76+I77</f>
        <v>297.39999999999998</v>
      </c>
      <c r="J75" s="185">
        <f t="shared" si="23"/>
        <v>297.39999999999998</v>
      </c>
      <c r="K75" s="142">
        <f>K76+K77</f>
        <v>297.39999999999998</v>
      </c>
    </row>
    <row r="76" spans="1:11" ht="60" customHeight="1">
      <c r="A76" s="288"/>
      <c r="B76" s="114"/>
      <c r="C76" s="24" t="s">
        <v>218</v>
      </c>
      <c r="D76" s="25" t="s">
        <v>17</v>
      </c>
      <c r="E76" s="39" t="s">
        <v>165</v>
      </c>
      <c r="F76" s="39" t="s">
        <v>166</v>
      </c>
      <c r="G76" s="39" t="s">
        <v>88</v>
      </c>
      <c r="H76" s="39" t="s">
        <v>219</v>
      </c>
      <c r="I76" s="172">
        <v>284.39999999999998</v>
      </c>
      <c r="J76" s="172">
        <v>284.39999999999998</v>
      </c>
      <c r="K76" s="172">
        <v>284.39999999999998</v>
      </c>
    </row>
    <row r="77" spans="1:11" ht="43.5" customHeight="1">
      <c r="A77" s="288"/>
      <c r="B77" s="114"/>
      <c r="C77" s="28" t="s">
        <v>221</v>
      </c>
      <c r="D77" s="29" t="s">
        <v>17</v>
      </c>
      <c r="E77" s="50" t="s">
        <v>165</v>
      </c>
      <c r="F77" s="50" t="s">
        <v>166</v>
      </c>
      <c r="G77" s="50" t="s">
        <v>88</v>
      </c>
      <c r="H77" s="50" t="s">
        <v>220</v>
      </c>
      <c r="I77" s="180">
        <v>13</v>
      </c>
      <c r="J77" s="180">
        <v>13</v>
      </c>
      <c r="K77" s="180">
        <v>13</v>
      </c>
    </row>
    <row r="78" spans="1:11" ht="18.75">
      <c r="A78" s="288"/>
      <c r="B78" s="114"/>
      <c r="C78" s="58" t="s">
        <v>25</v>
      </c>
      <c r="D78" s="11" t="s">
        <v>17</v>
      </c>
      <c r="E78" s="11" t="s">
        <v>166</v>
      </c>
      <c r="F78" s="11"/>
      <c r="G78" s="11" t="s">
        <v>18</v>
      </c>
      <c r="H78" s="11" t="s">
        <v>18</v>
      </c>
      <c r="I78" s="167">
        <f>I79+I91+I101</f>
        <v>2192.1999999999998</v>
      </c>
      <c r="J78" s="167">
        <f>J79+J91+J101</f>
        <v>275.60000000000002</v>
      </c>
      <c r="K78" s="12">
        <f>K79+K91+K101</f>
        <v>285.60000000000002</v>
      </c>
    </row>
    <row r="79" spans="1:11" ht="33" customHeight="1">
      <c r="A79" s="288"/>
      <c r="B79" s="114"/>
      <c r="C79" s="208" t="s">
        <v>236</v>
      </c>
      <c r="D79" s="14" t="s">
        <v>17</v>
      </c>
      <c r="E79" s="14" t="s">
        <v>166</v>
      </c>
      <c r="F79" s="14" t="s">
        <v>174</v>
      </c>
      <c r="G79" s="14"/>
      <c r="H79" s="14"/>
      <c r="I79" s="168">
        <f>I80+I85</f>
        <v>2050.6</v>
      </c>
      <c r="J79" s="168">
        <f>J80+J85</f>
        <v>144</v>
      </c>
      <c r="K79" s="15">
        <f>K80+K85</f>
        <v>144</v>
      </c>
    </row>
    <row r="80" spans="1:11" ht="118.5" customHeight="1">
      <c r="A80" s="288"/>
      <c r="B80" s="114"/>
      <c r="C80" s="55" t="s">
        <v>245</v>
      </c>
      <c r="D80" s="14" t="s">
        <v>17</v>
      </c>
      <c r="E80" s="14" t="s">
        <v>166</v>
      </c>
      <c r="F80" s="14" t="s">
        <v>174</v>
      </c>
      <c r="G80" s="14" t="s">
        <v>89</v>
      </c>
      <c r="H80" s="14"/>
      <c r="I80" s="168">
        <f t="shared" ref="I80:K82" si="24">I81</f>
        <v>139.6</v>
      </c>
      <c r="J80" s="168">
        <f t="shared" si="24"/>
        <v>144</v>
      </c>
      <c r="K80" s="15">
        <f>K81</f>
        <v>144</v>
      </c>
    </row>
    <row r="81" spans="1:11" ht="80.25" customHeight="1">
      <c r="A81" s="288"/>
      <c r="B81" s="114"/>
      <c r="C81" s="55" t="s">
        <v>250</v>
      </c>
      <c r="D81" s="14" t="s">
        <v>17</v>
      </c>
      <c r="E81" s="14" t="s">
        <v>166</v>
      </c>
      <c r="F81" s="14" t="s">
        <v>174</v>
      </c>
      <c r="G81" s="14" t="s">
        <v>90</v>
      </c>
      <c r="H81" s="14"/>
      <c r="I81" s="168">
        <f>I82</f>
        <v>139.6</v>
      </c>
      <c r="J81" s="168">
        <f t="shared" si="24"/>
        <v>144</v>
      </c>
      <c r="K81" s="168">
        <f t="shared" si="24"/>
        <v>144</v>
      </c>
    </row>
    <row r="82" spans="1:11" ht="46.5" customHeight="1">
      <c r="A82" s="288"/>
      <c r="B82" s="114"/>
      <c r="C82" s="55" t="s">
        <v>246</v>
      </c>
      <c r="D82" s="14" t="s">
        <v>17</v>
      </c>
      <c r="E82" s="14" t="s">
        <v>166</v>
      </c>
      <c r="F82" s="14" t="s">
        <v>174</v>
      </c>
      <c r="G82" s="14" t="s">
        <v>97</v>
      </c>
      <c r="H82" s="14"/>
      <c r="I82" s="168">
        <f>I83</f>
        <v>139.6</v>
      </c>
      <c r="J82" s="168">
        <f t="shared" si="24"/>
        <v>144</v>
      </c>
      <c r="K82" s="168">
        <f t="shared" si="24"/>
        <v>144</v>
      </c>
    </row>
    <row r="83" spans="1:11" ht="42" customHeight="1">
      <c r="A83" s="288"/>
      <c r="B83" s="114"/>
      <c r="C83" s="211" t="s">
        <v>247</v>
      </c>
      <c r="D83" s="53" t="s">
        <v>17</v>
      </c>
      <c r="E83" s="53" t="s">
        <v>166</v>
      </c>
      <c r="F83" s="53" t="s">
        <v>174</v>
      </c>
      <c r="G83" s="53" t="s">
        <v>226</v>
      </c>
      <c r="H83" s="53"/>
      <c r="I83" s="183">
        <f t="shared" ref="I83:J83" si="25">I84</f>
        <v>139.6</v>
      </c>
      <c r="J83" s="183">
        <f t="shared" si="25"/>
        <v>144</v>
      </c>
      <c r="K83" s="140">
        <f>K84</f>
        <v>144</v>
      </c>
    </row>
    <row r="84" spans="1:11" ht="42" customHeight="1">
      <c r="A84" s="288"/>
      <c r="B84" s="114"/>
      <c r="C84" s="28" t="s">
        <v>221</v>
      </c>
      <c r="D84" s="29" t="s">
        <v>17</v>
      </c>
      <c r="E84" s="29" t="s">
        <v>166</v>
      </c>
      <c r="F84" s="29" t="s">
        <v>174</v>
      </c>
      <c r="G84" s="29" t="s">
        <v>226</v>
      </c>
      <c r="H84" s="29" t="s">
        <v>220</v>
      </c>
      <c r="I84" s="173">
        <v>139.6</v>
      </c>
      <c r="J84" s="173">
        <v>144</v>
      </c>
      <c r="K84" s="131">
        <v>144</v>
      </c>
    </row>
    <row r="85" spans="1:11" ht="82.5" customHeight="1">
      <c r="A85" s="288"/>
      <c r="B85" s="114"/>
      <c r="C85" s="144" t="s">
        <v>204</v>
      </c>
      <c r="D85" s="14" t="s">
        <v>17</v>
      </c>
      <c r="E85" s="14" t="s">
        <v>166</v>
      </c>
      <c r="F85" s="14" t="s">
        <v>174</v>
      </c>
      <c r="G85" s="23" t="s">
        <v>202</v>
      </c>
      <c r="H85" s="14"/>
      <c r="I85" s="168">
        <f t="shared" ref="I85:J89" si="26">I86</f>
        <v>1911</v>
      </c>
      <c r="J85" s="168">
        <f t="shared" si="26"/>
        <v>0</v>
      </c>
      <c r="K85" s="15">
        <f>K86</f>
        <v>0</v>
      </c>
    </row>
    <row r="86" spans="1:11" ht="49.5" customHeight="1">
      <c r="A86" s="288"/>
      <c r="B86" s="114"/>
      <c r="C86" s="75" t="s">
        <v>224</v>
      </c>
      <c r="D86" s="14" t="s">
        <v>17</v>
      </c>
      <c r="E86" s="14" t="s">
        <v>166</v>
      </c>
      <c r="F86" s="14" t="s">
        <v>174</v>
      </c>
      <c r="G86" s="23" t="s">
        <v>203</v>
      </c>
      <c r="H86" s="23"/>
      <c r="I86" s="184">
        <f>I87+I89</f>
        <v>1911</v>
      </c>
      <c r="J86" s="184">
        <f t="shared" si="26"/>
        <v>0</v>
      </c>
      <c r="K86" s="145">
        <f>K87</f>
        <v>0</v>
      </c>
    </row>
    <row r="87" spans="1:11" ht="85.5" customHeight="1">
      <c r="A87" s="288"/>
      <c r="B87" s="114"/>
      <c r="C87" s="146" t="s">
        <v>190</v>
      </c>
      <c r="D87" s="18" t="s">
        <v>17</v>
      </c>
      <c r="E87" s="18" t="s">
        <v>166</v>
      </c>
      <c r="F87" s="18" t="s">
        <v>174</v>
      </c>
      <c r="G87" s="76" t="s">
        <v>205</v>
      </c>
      <c r="H87" s="25"/>
      <c r="I87" s="178">
        <f t="shared" si="26"/>
        <v>0</v>
      </c>
      <c r="J87" s="178">
        <f t="shared" si="26"/>
        <v>0</v>
      </c>
      <c r="K87" s="136">
        <f>K88</f>
        <v>0</v>
      </c>
    </row>
    <row r="88" spans="1:11" ht="46.5" customHeight="1">
      <c r="A88" s="288"/>
      <c r="B88" s="114"/>
      <c r="C88" s="28" t="s">
        <v>221</v>
      </c>
      <c r="D88" s="29" t="s">
        <v>17</v>
      </c>
      <c r="E88" s="29" t="s">
        <v>166</v>
      </c>
      <c r="F88" s="29" t="s">
        <v>174</v>
      </c>
      <c r="G88" s="29" t="s">
        <v>205</v>
      </c>
      <c r="H88" s="29" t="s">
        <v>220</v>
      </c>
      <c r="I88" s="180">
        <v>0</v>
      </c>
      <c r="J88" s="180">
        <v>0</v>
      </c>
      <c r="K88" s="51">
        <v>0</v>
      </c>
    </row>
    <row r="89" spans="1:11" ht="109.5" customHeight="1">
      <c r="A89" s="288"/>
      <c r="B89" s="114"/>
      <c r="C89" s="146" t="s">
        <v>249</v>
      </c>
      <c r="D89" s="18" t="s">
        <v>17</v>
      </c>
      <c r="E89" s="18" t="s">
        <v>166</v>
      </c>
      <c r="F89" s="18" t="s">
        <v>174</v>
      </c>
      <c r="G89" s="76" t="s">
        <v>257</v>
      </c>
      <c r="H89" s="25"/>
      <c r="I89" s="178">
        <f t="shared" si="26"/>
        <v>1911</v>
      </c>
      <c r="J89" s="178">
        <f t="shared" si="26"/>
        <v>0</v>
      </c>
      <c r="K89" s="136">
        <f>K90</f>
        <v>0</v>
      </c>
    </row>
    <row r="90" spans="1:11" ht="46.5" customHeight="1">
      <c r="A90" s="288"/>
      <c r="B90" s="114"/>
      <c r="C90" s="28" t="s">
        <v>221</v>
      </c>
      <c r="D90" s="29" t="s">
        <v>17</v>
      </c>
      <c r="E90" s="29" t="s">
        <v>166</v>
      </c>
      <c r="F90" s="29" t="s">
        <v>174</v>
      </c>
      <c r="G90" s="29" t="s">
        <v>257</v>
      </c>
      <c r="H90" s="29" t="s">
        <v>220</v>
      </c>
      <c r="I90" s="180">
        <v>1911</v>
      </c>
      <c r="J90" s="180">
        <v>0</v>
      </c>
      <c r="K90" s="51">
        <v>0</v>
      </c>
    </row>
    <row r="91" spans="1:11" ht="39.75" customHeight="1">
      <c r="A91" s="288"/>
      <c r="B91" s="114"/>
      <c r="C91" s="207" t="s">
        <v>241</v>
      </c>
      <c r="D91" s="14" t="s">
        <v>17</v>
      </c>
      <c r="E91" s="14" t="s">
        <v>166</v>
      </c>
      <c r="F91" s="14" t="s">
        <v>167</v>
      </c>
      <c r="G91" s="14"/>
      <c r="H91" s="14"/>
      <c r="I91" s="168">
        <f t="shared" ref="I91:J91" si="27">I92</f>
        <v>131.6</v>
      </c>
      <c r="J91" s="168">
        <f t="shared" si="27"/>
        <v>121.6</v>
      </c>
      <c r="K91" s="15">
        <f>K92</f>
        <v>131.6</v>
      </c>
    </row>
    <row r="92" spans="1:11" ht="128.25" customHeight="1">
      <c r="A92" s="288"/>
      <c r="B92" s="114"/>
      <c r="C92" s="63" t="s">
        <v>245</v>
      </c>
      <c r="D92" s="40" t="s">
        <v>17</v>
      </c>
      <c r="E92" s="40" t="s">
        <v>166</v>
      </c>
      <c r="F92" s="41" t="s">
        <v>167</v>
      </c>
      <c r="G92" s="41" t="s">
        <v>89</v>
      </c>
      <c r="H92" s="14" t="s">
        <v>18</v>
      </c>
      <c r="I92" s="168">
        <f>I97+I93</f>
        <v>131.6</v>
      </c>
      <c r="J92" s="168">
        <f t="shared" ref="J92:K92" si="28">J97+J93</f>
        <v>121.6</v>
      </c>
      <c r="K92" s="168">
        <f t="shared" si="28"/>
        <v>131.6</v>
      </c>
    </row>
    <row r="93" spans="1:11" ht="80.25" customHeight="1">
      <c r="A93" s="288"/>
      <c r="B93" s="114"/>
      <c r="C93" s="55" t="s">
        <v>248</v>
      </c>
      <c r="D93" s="14" t="s">
        <v>17</v>
      </c>
      <c r="E93" s="14" t="s">
        <v>166</v>
      </c>
      <c r="F93" s="14" t="s">
        <v>167</v>
      </c>
      <c r="G93" s="14" t="s">
        <v>90</v>
      </c>
      <c r="H93" s="14"/>
      <c r="I93" s="168">
        <f>I94</f>
        <v>51.6</v>
      </c>
      <c r="J93" s="168">
        <f t="shared" ref="J93:K95" si="29">J94</f>
        <v>51.6</v>
      </c>
      <c r="K93" s="168">
        <f t="shared" si="29"/>
        <v>51.6</v>
      </c>
    </row>
    <row r="94" spans="1:11" ht="36.75" customHeight="1">
      <c r="A94" s="288"/>
      <c r="B94" s="114"/>
      <c r="C94" s="59" t="s">
        <v>98</v>
      </c>
      <c r="D94" s="14" t="s">
        <v>17</v>
      </c>
      <c r="E94" s="14" t="s">
        <v>166</v>
      </c>
      <c r="F94" s="14" t="s">
        <v>167</v>
      </c>
      <c r="G94" s="14" t="s">
        <v>99</v>
      </c>
      <c r="H94" s="43"/>
      <c r="I94" s="185">
        <f t="shared" ref="I94:I95" si="30">I95</f>
        <v>51.6</v>
      </c>
      <c r="J94" s="185">
        <f t="shared" si="29"/>
        <v>51.6</v>
      </c>
      <c r="K94" s="142">
        <f>K95</f>
        <v>51.6</v>
      </c>
    </row>
    <row r="95" spans="1:11" ht="36.75" customHeight="1">
      <c r="A95" s="288"/>
      <c r="B95" s="114"/>
      <c r="C95" s="60" t="s">
        <v>242</v>
      </c>
      <c r="D95" s="61" t="s">
        <v>17</v>
      </c>
      <c r="E95" s="61" t="s">
        <v>166</v>
      </c>
      <c r="F95" s="61" t="s">
        <v>167</v>
      </c>
      <c r="G95" s="61" t="s">
        <v>100</v>
      </c>
      <c r="H95" s="61"/>
      <c r="I95" s="186">
        <f t="shared" si="30"/>
        <v>51.6</v>
      </c>
      <c r="J95" s="186">
        <f t="shared" si="29"/>
        <v>51.6</v>
      </c>
      <c r="K95" s="143">
        <f>K96</f>
        <v>51.6</v>
      </c>
    </row>
    <row r="96" spans="1:11" ht="36.75" customHeight="1">
      <c r="A96" s="288"/>
      <c r="B96" s="114"/>
      <c r="C96" s="44" t="s">
        <v>213</v>
      </c>
      <c r="D96" s="29" t="s">
        <v>17</v>
      </c>
      <c r="E96" s="29" t="s">
        <v>166</v>
      </c>
      <c r="F96" s="29" t="s">
        <v>167</v>
      </c>
      <c r="G96" s="29" t="s">
        <v>100</v>
      </c>
      <c r="H96" s="29" t="s">
        <v>212</v>
      </c>
      <c r="I96" s="180">
        <v>51.6</v>
      </c>
      <c r="J96" s="180">
        <v>51.6</v>
      </c>
      <c r="K96" s="51">
        <v>51.6</v>
      </c>
    </row>
    <row r="97" spans="1:11" ht="58.5" customHeight="1">
      <c r="A97" s="288"/>
      <c r="B97" s="114"/>
      <c r="C97" s="63" t="s">
        <v>91</v>
      </c>
      <c r="D97" s="40" t="s">
        <v>17</v>
      </c>
      <c r="E97" s="40" t="s">
        <v>166</v>
      </c>
      <c r="F97" s="41" t="s">
        <v>167</v>
      </c>
      <c r="G97" s="41" t="s">
        <v>92</v>
      </c>
      <c r="H97" s="14"/>
      <c r="I97" s="168">
        <f>I98</f>
        <v>80</v>
      </c>
      <c r="J97" s="168">
        <f t="shared" ref="J97:K98" si="31">J98</f>
        <v>70</v>
      </c>
      <c r="K97" s="168">
        <f t="shared" si="31"/>
        <v>80</v>
      </c>
    </row>
    <row r="98" spans="1:11" ht="26.25" customHeight="1">
      <c r="A98" s="288"/>
      <c r="B98" s="114"/>
      <c r="C98" s="64" t="s">
        <v>103</v>
      </c>
      <c r="D98" s="40" t="s">
        <v>17</v>
      </c>
      <c r="E98" s="40" t="s">
        <v>166</v>
      </c>
      <c r="F98" s="41" t="s">
        <v>167</v>
      </c>
      <c r="G98" s="41" t="s">
        <v>102</v>
      </c>
      <c r="H98" s="23"/>
      <c r="I98" s="184">
        <f>I99</f>
        <v>80</v>
      </c>
      <c r="J98" s="184">
        <f t="shared" si="31"/>
        <v>70</v>
      </c>
      <c r="K98" s="184">
        <f t="shared" si="31"/>
        <v>80</v>
      </c>
    </row>
    <row r="99" spans="1:11" ht="41.25" customHeight="1">
      <c r="A99" s="288"/>
      <c r="B99" s="114"/>
      <c r="C99" s="65" t="s">
        <v>101</v>
      </c>
      <c r="D99" s="37" t="s">
        <v>17</v>
      </c>
      <c r="E99" s="38" t="s">
        <v>166</v>
      </c>
      <c r="F99" s="18" t="s">
        <v>167</v>
      </c>
      <c r="G99" s="18" t="s">
        <v>104</v>
      </c>
      <c r="H99" s="25"/>
      <c r="I99" s="169">
        <f t="shared" ref="I99:J99" si="32">I100</f>
        <v>80</v>
      </c>
      <c r="J99" s="169">
        <f t="shared" si="32"/>
        <v>70</v>
      </c>
      <c r="K99" s="19">
        <f>K100</f>
        <v>80</v>
      </c>
    </row>
    <row r="100" spans="1:11" ht="36">
      <c r="A100" s="288"/>
      <c r="B100" s="114"/>
      <c r="C100" s="28" t="s">
        <v>221</v>
      </c>
      <c r="D100" s="29" t="s">
        <v>17</v>
      </c>
      <c r="E100" s="29" t="s">
        <v>166</v>
      </c>
      <c r="F100" s="29" t="s">
        <v>167</v>
      </c>
      <c r="G100" s="29" t="s">
        <v>104</v>
      </c>
      <c r="H100" s="29" t="s">
        <v>220</v>
      </c>
      <c r="I100" s="173">
        <v>80</v>
      </c>
      <c r="J100" s="173">
        <v>70</v>
      </c>
      <c r="K100" s="131">
        <v>80</v>
      </c>
    </row>
    <row r="101" spans="1:11" ht="18.75">
      <c r="A101" s="288"/>
      <c r="B101" s="114"/>
      <c r="C101" s="30" t="s">
        <v>54</v>
      </c>
      <c r="D101" s="23" t="s">
        <v>17</v>
      </c>
      <c r="E101" s="23" t="s">
        <v>166</v>
      </c>
      <c r="F101" s="23" t="s">
        <v>175</v>
      </c>
      <c r="G101" s="48"/>
      <c r="H101" s="62"/>
      <c r="I101" s="186">
        <f t="shared" ref="I101:J105" si="33">I102</f>
        <v>10</v>
      </c>
      <c r="J101" s="186">
        <f t="shared" si="33"/>
        <v>10</v>
      </c>
      <c r="K101" s="143">
        <f>K102</f>
        <v>10</v>
      </c>
    </row>
    <row r="102" spans="1:11" ht="112.5">
      <c r="A102" s="288"/>
      <c r="B102" s="114"/>
      <c r="C102" s="63" t="s">
        <v>245</v>
      </c>
      <c r="D102" s="40" t="s">
        <v>17</v>
      </c>
      <c r="E102" s="40" t="s">
        <v>166</v>
      </c>
      <c r="F102" s="41" t="s">
        <v>175</v>
      </c>
      <c r="G102" s="41" t="s">
        <v>89</v>
      </c>
      <c r="H102" s="14" t="s">
        <v>18</v>
      </c>
      <c r="I102" s="168">
        <f t="shared" si="33"/>
        <v>10</v>
      </c>
      <c r="J102" s="168">
        <f t="shared" si="33"/>
        <v>10</v>
      </c>
      <c r="K102" s="15">
        <f>K103</f>
        <v>10</v>
      </c>
    </row>
    <row r="103" spans="1:11" ht="76.5" customHeight="1">
      <c r="A103" s="288"/>
      <c r="B103" s="114"/>
      <c r="C103" s="63" t="s">
        <v>94</v>
      </c>
      <c r="D103" s="40" t="s">
        <v>17</v>
      </c>
      <c r="E103" s="40" t="s">
        <v>166</v>
      </c>
      <c r="F103" s="41" t="s">
        <v>175</v>
      </c>
      <c r="G103" s="41" t="s">
        <v>93</v>
      </c>
      <c r="H103" s="14"/>
      <c r="I103" s="168">
        <f t="shared" si="33"/>
        <v>10</v>
      </c>
      <c r="J103" s="168">
        <f t="shared" si="33"/>
        <v>10</v>
      </c>
      <c r="K103" s="15">
        <f>K104</f>
        <v>10</v>
      </c>
    </row>
    <row r="104" spans="1:11" ht="65.25" customHeight="1">
      <c r="A104" s="288"/>
      <c r="B104" s="114"/>
      <c r="C104" s="64" t="s">
        <v>153</v>
      </c>
      <c r="D104" s="40" t="s">
        <v>17</v>
      </c>
      <c r="E104" s="40" t="s">
        <v>166</v>
      </c>
      <c r="F104" s="41" t="s">
        <v>175</v>
      </c>
      <c r="G104" s="41" t="s">
        <v>105</v>
      </c>
      <c r="H104" s="23"/>
      <c r="I104" s="184">
        <f t="shared" si="33"/>
        <v>10</v>
      </c>
      <c r="J104" s="184">
        <f t="shared" si="33"/>
        <v>10</v>
      </c>
      <c r="K104" s="141">
        <f>K105</f>
        <v>10</v>
      </c>
    </row>
    <row r="105" spans="1:11" ht="51.75" customHeight="1">
      <c r="A105" s="288"/>
      <c r="B105" s="114"/>
      <c r="C105" s="65" t="s">
        <v>154</v>
      </c>
      <c r="D105" s="37" t="s">
        <v>17</v>
      </c>
      <c r="E105" s="38" t="s">
        <v>166</v>
      </c>
      <c r="F105" s="18" t="s">
        <v>175</v>
      </c>
      <c r="G105" s="18" t="s">
        <v>96</v>
      </c>
      <c r="H105" s="25"/>
      <c r="I105" s="169">
        <f t="shared" si="33"/>
        <v>10</v>
      </c>
      <c r="J105" s="169">
        <f t="shared" si="33"/>
        <v>10</v>
      </c>
      <c r="K105" s="19">
        <f>K106</f>
        <v>10</v>
      </c>
    </row>
    <row r="106" spans="1:11" ht="36">
      <c r="A106" s="288"/>
      <c r="B106" s="114"/>
      <c r="C106" s="28" t="s">
        <v>221</v>
      </c>
      <c r="D106" s="29" t="s">
        <v>17</v>
      </c>
      <c r="E106" s="29" t="s">
        <v>166</v>
      </c>
      <c r="F106" s="29" t="s">
        <v>175</v>
      </c>
      <c r="G106" s="29" t="s">
        <v>95</v>
      </c>
      <c r="H106" s="29" t="s">
        <v>220</v>
      </c>
      <c r="I106" s="173">
        <v>10</v>
      </c>
      <c r="J106" s="173">
        <v>10</v>
      </c>
      <c r="K106" s="131">
        <v>10</v>
      </c>
    </row>
    <row r="107" spans="1:11" ht="18.75">
      <c r="A107" s="288"/>
      <c r="B107" s="114"/>
      <c r="C107" s="30" t="s">
        <v>26</v>
      </c>
      <c r="D107" s="14" t="s">
        <v>17</v>
      </c>
      <c r="E107" s="14" t="s">
        <v>171</v>
      </c>
      <c r="F107" s="14"/>
      <c r="G107" s="14"/>
      <c r="H107" s="14"/>
      <c r="I107" s="168">
        <f>I108+I116</f>
        <v>2730.7</v>
      </c>
      <c r="J107" s="168">
        <f>J108+J116</f>
        <v>1153.2</v>
      </c>
      <c r="K107" s="15">
        <f>K108+K116</f>
        <v>1353.2</v>
      </c>
    </row>
    <row r="108" spans="1:11" ht="18.75">
      <c r="A108" s="288"/>
      <c r="B108" s="114"/>
      <c r="C108" s="16" t="s">
        <v>40</v>
      </c>
      <c r="D108" s="14" t="s">
        <v>17</v>
      </c>
      <c r="E108" s="66" t="s">
        <v>171</v>
      </c>
      <c r="F108" s="14" t="s">
        <v>174</v>
      </c>
      <c r="G108" s="66"/>
      <c r="H108" s="66"/>
      <c r="I108" s="168">
        <f t="shared" ref="I108:K111" si="34">I109</f>
        <v>1150.2</v>
      </c>
      <c r="J108" s="168">
        <f t="shared" si="34"/>
        <v>828.2</v>
      </c>
      <c r="K108" s="15">
        <f>K109</f>
        <v>1028.2</v>
      </c>
    </row>
    <row r="109" spans="1:11" ht="61.5" customHeight="1">
      <c r="A109" s="288"/>
      <c r="B109" s="114"/>
      <c r="C109" s="70" t="s">
        <v>53</v>
      </c>
      <c r="D109" s="37" t="s">
        <v>17</v>
      </c>
      <c r="E109" s="37" t="s">
        <v>171</v>
      </c>
      <c r="F109" s="38" t="s">
        <v>174</v>
      </c>
      <c r="G109" s="38" t="s">
        <v>106</v>
      </c>
      <c r="H109" s="25"/>
      <c r="I109" s="168">
        <f t="shared" si="34"/>
        <v>1150.2</v>
      </c>
      <c r="J109" s="168">
        <f t="shared" si="34"/>
        <v>828.2</v>
      </c>
      <c r="K109" s="15">
        <f>K110</f>
        <v>1028.2</v>
      </c>
    </row>
    <row r="110" spans="1:11" ht="75">
      <c r="A110" s="288"/>
      <c r="B110" s="114"/>
      <c r="C110" s="71" t="s">
        <v>107</v>
      </c>
      <c r="D110" s="14" t="s">
        <v>17</v>
      </c>
      <c r="E110" s="14" t="s">
        <v>171</v>
      </c>
      <c r="F110" s="14" t="s">
        <v>174</v>
      </c>
      <c r="G110" s="14" t="s">
        <v>108</v>
      </c>
      <c r="H110" s="14"/>
      <c r="I110" s="168">
        <f>I111+I114</f>
        <v>1150.2</v>
      </c>
      <c r="J110" s="168">
        <f t="shared" ref="J110:K110" si="35">J111+J114</f>
        <v>828.2</v>
      </c>
      <c r="K110" s="168">
        <f t="shared" si="35"/>
        <v>1028.2</v>
      </c>
    </row>
    <row r="111" spans="1:11" ht="39" customHeight="1">
      <c r="A111" s="288"/>
      <c r="B111" s="114"/>
      <c r="C111" s="68" t="s">
        <v>109</v>
      </c>
      <c r="D111" s="14" t="s">
        <v>17</v>
      </c>
      <c r="E111" s="14" t="s">
        <v>171</v>
      </c>
      <c r="F111" s="14" t="s">
        <v>174</v>
      </c>
      <c r="G111" s="14" t="s">
        <v>110</v>
      </c>
      <c r="H111" s="23"/>
      <c r="I111" s="184">
        <f>I112</f>
        <v>889.8</v>
      </c>
      <c r="J111" s="184">
        <f t="shared" si="34"/>
        <v>828.2</v>
      </c>
      <c r="K111" s="184">
        <f t="shared" si="34"/>
        <v>1028.2</v>
      </c>
    </row>
    <row r="112" spans="1:11" ht="32.25" customHeight="1">
      <c r="A112" s="288"/>
      <c r="B112" s="114"/>
      <c r="C112" s="65" t="s">
        <v>111</v>
      </c>
      <c r="D112" s="18" t="s">
        <v>17</v>
      </c>
      <c r="E112" s="18" t="s">
        <v>171</v>
      </c>
      <c r="F112" s="18" t="s">
        <v>174</v>
      </c>
      <c r="G112" s="18" t="s">
        <v>112</v>
      </c>
      <c r="H112" s="18"/>
      <c r="I112" s="187">
        <f t="shared" ref="I112:J112" si="36">I113</f>
        <v>889.8</v>
      </c>
      <c r="J112" s="187">
        <f t="shared" si="36"/>
        <v>828.2</v>
      </c>
      <c r="K112" s="147">
        <f>K113</f>
        <v>1028.2</v>
      </c>
    </row>
    <row r="113" spans="1:11" ht="36">
      <c r="A113" s="288"/>
      <c r="B113" s="114"/>
      <c r="C113" s="115" t="s">
        <v>221</v>
      </c>
      <c r="D113" s="126" t="s">
        <v>17</v>
      </c>
      <c r="E113" s="126" t="s">
        <v>171</v>
      </c>
      <c r="F113" s="126" t="s">
        <v>174</v>
      </c>
      <c r="G113" s="126" t="s">
        <v>113</v>
      </c>
      <c r="H113" s="113" t="s">
        <v>220</v>
      </c>
      <c r="I113" s="216">
        <f>817.8+12+60</f>
        <v>889.8</v>
      </c>
      <c r="J113" s="191">
        <v>828.2</v>
      </c>
      <c r="K113" s="148">
        <v>1028.2</v>
      </c>
    </row>
    <row r="114" spans="1:11" ht="18.75">
      <c r="A114" s="288"/>
      <c r="B114" s="114"/>
      <c r="C114" s="225" t="s">
        <v>251</v>
      </c>
      <c r="D114" s="18" t="s">
        <v>17</v>
      </c>
      <c r="E114" s="18" t="s">
        <v>171</v>
      </c>
      <c r="F114" s="18" t="s">
        <v>174</v>
      </c>
      <c r="G114" s="18" t="s">
        <v>252</v>
      </c>
      <c r="H114" s="25"/>
      <c r="I114" s="187">
        <f>I115</f>
        <v>260.40000000000003</v>
      </c>
      <c r="J114" s="187">
        <v>0</v>
      </c>
      <c r="K114" s="147">
        <v>0</v>
      </c>
    </row>
    <row r="115" spans="1:11" ht="36">
      <c r="A115" s="288"/>
      <c r="B115" s="114"/>
      <c r="C115" s="115" t="s">
        <v>221</v>
      </c>
      <c r="D115" s="126" t="s">
        <v>17</v>
      </c>
      <c r="E115" s="126" t="s">
        <v>171</v>
      </c>
      <c r="F115" s="126" t="s">
        <v>174</v>
      </c>
      <c r="G115" s="126" t="s">
        <v>252</v>
      </c>
      <c r="H115" s="113" t="s">
        <v>220</v>
      </c>
      <c r="I115" s="226">
        <f>258.3+2.1</f>
        <v>260.40000000000003</v>
      </c>
      <c r="J115" s="226">
        <v>0</v>
      </c>
      <c r="K115" s="227">
        <v>0</v>
      </c>
    </row>
    <row r="116" spans="1:11" ht="22.9" customHeight="1">
      <c r="A116" s="288"/>
      <c r="B116" s="114"/>
      <c r="C116" s="22" t="s">
        <v>54</v>
      </c>
      <c r="D116" s="14" t="s">
        <v>17</v>
      </c>
      <c r="E116" s="14" t="s">
        <v>171</v>
      </c>
      <c r="F116" s="14" t="s">
        <v>173</v>
      </c>
      <c r="G116" s="42"/>
      <c r="H116" s="43"/>
      <c r="I116" s="177">
        <f t="shared" ref="I116:J116" si="37">I121+I117</f>
        <v>1580.5</v>
      </c>
      <c r="J116" s="177">
        <f t="shared" si="37"/>
        <v>325</v>
      </c>
      <c r="K116" s="135">
        <f>K121+K117</f>
        <v>325</v>
      </c>
    </row>
    <row r="117" spans="1:11" ht="75">
      <c r="A117" s="288"/>
      <c r="B117" s="114"/>
      <c r="C117" s="22" t="s">
        <v>239</v>
      </c>
      <c r="D117" s="14" t="s">
        <v>17</v>
      </c>
      <c r="E117" s="66" t="s">
        <v>171</v>
      </c>
      <c r="F117" s="11" t="s">
        <v>173</v>
      </c>
      <c r="G117" s="11" t="s">
        <v>115</v>
      </c>
      <c r="H117" s="21"/>
      <c r="I117" s="188">
        <f t="shared" ref="I117:J119" si="38">I118</f>
        <v>0</v>
      </c>
      <c r="J117" s="188">
        <f t="shared" si="38"/>
        <v>60</v>
      </c>
      <c r="K117" s="149">
        <f>K118</f>
        <v>60</v>
      </c>
    </row>
    <row r="118" spans="1:11" ht="56.25">
      <c r="A118" s="288"/>
      <c r="B118" s="114"/>
      <c r="C118" s="52" t="s">
        <v>119</v>
      </c>
      <c r="D118" s="61" t="s">
        <v>17</v>
      </c>
      <c r="E118" s="73" t="s">
        <v>171</v>
      </c>
      <c r="F118" s="11" t="s">
        <v>173</v>
      </c>
      <c r="G118" s="11" t="s">
        <v>118</v>
      </c>
      <c r="H118" s="62"/>
      <c r="I118" s="186">
        <f t="shared" si="38"/>
        <v>0</v>
      </c>
      <c r="J118" s="186">
        <f t="shared" si="38"/>
        <v>60</v>
      </c>
      <c r="K118" s="143">
        <f>K119</f>
        <v>60</v>
      </c>
    </row>
    <row r="119" spans="1:11" ht="57.75" customHeight="1">
      <c r="A119" s="288"/>
      <c r="B119" s="114"/>
      <c r="C119" s="74" t="s">
        <v>117</v>
      </c>
      <c r="D119" s="18" t="s">
        <v>17</v>
      </c>
      <c r="E119" s="57" t="s">
        <v>171</v>
      </c>
      <c r="F119" s="18" t="s">
        <v>173</v>
      </c>
      <c r="G119" s="18" t="s">
        <v>116</v>
      </c>
      <c r="H119" s="25"/>
      <c r="I119" s="178">
        <f t="shared" si="38"/>
        <v>0</v>
      </c>
      <c r="J119" s="178">
        <f t="shared" si="38"/>
        <v>60</v>
      </c>
      <c r="K119" s="136">
        <f>K120</f>
        <v>60</v>
      </c>
    </row>
    <row r="120" spans="1:11" ht="18.75">
      <c r="A120" s="288"/>
      <c r="B120" s="114"/>
      <c r="C120" s="44" t="s">
        <v>211</v>
      </c>
      <c r="D120" s="29" t="s">
        <v>17</v>
      </c>
      <c r="E120" s="29" t="s">
        <v>171</v>
      </c>
      <c r="F120" s="29" t="s">
        <v>173</v>
      </c>
      <c r="G120" s="29" t="s">
        <v>116</v>
      </c>
      <c r="H120" s="29" t="s">
        <v>210</v>
      </c>
      <c r="I120" s="212">
        <v>0</v>
      </c>
      <c r="J120" s="173">
        <v>60</v>
      </c>
      <c r="K120" s="131">
        <v>60</v>
      </c>
    </row>
    <row r="121" spans="1:11" ht="18.75">
      <c r="A121" s="288"/>
      <c r="B121" s="114"/>
      <c r="C121" s="16" t="s">
        <v>51</v>
      </c>
      <c r="D121" s="23" t="s">
        <v>17</v>
      </c>
      <c r="E121" s="23" t="s">
        <v>171</v>
      </c>
      <c r="F121" s="23" t="s">
        <v>173</v>
      </c>
      <c r="G121" s="23" t="s">
        <v>72</v>
      </c>
      <c r="H121" s="23"/>
      <c r="I121" s="184">
        <f t="shared" ref="I121:J121" si="39">I122</f>
        <v>1580.5</v>
      </c>
      <c r="J121" s="184">
        <f t="shared" si="39"/>
        <v>265</v>
      </c>
      <c r="K121" s="141">
        <f>K122</f>
        <v>265</v>
      </c>
    </row>
    <row r="122" spans="1:11" ht="18.75">
      <c r="A122" s="288"/>
      <c r="B122" s="114"/>
      <c r="C122" s="16" t="s">
        <v>52</v>
      </c>
      <c r="D122" s="23" t="s">
        <v>17</v>
      </c>
      <c r="E122" s="23" t="s">
        <v>171</v>
      </c>
      <c r="F122" s="23" t="s">
        <v>173</v>
      </c>
      <c r="G122" s="23" t="s">
        <v>73</v>
      </c>
      <c r="H122" s="23"/>
      <c r="I122" s="184">
        <f>I125+I127+I123</f>
        <v>1580.5</v>
      </c>
      <c r="J122" s="184">
        <f t="shared" ref="J122:K122" si="40">J125+J127+J123</f>
        <v>265</v>
      </c>
      <c r="K122" s="184">
        <f t="shared" si="40"/>
        <v>265</v>
      </c>
    </row>
    <row r="123" spans="1:11" ht="18.75">
      <c r="A123" s="288"/>
      <c r="B123" s="114"/>
      <c r="C123" s="17" t="s">
        <v>244</v>
      </c>
      <c r="D123" s="18" t="s">
        <v>17</v>
      </c>
      <c r="E123" s="18" t="s">
        <v>171</v>
      </c>
      <c r="F123" s="18" t="s">
        <v>173</v>
      </c>
      <c r="G123" s="18" t="s">
        <v>243</v>
      </c>
      <c r="H123" s="18"/>
      <c r="I123" s="169">
        <f t="shared" ref="I123:J125" si="41">I124</f>
        <v>0</v>
      </c>
      <c r="J123" s="169">
        <f t="shared" si="41"/>
        <v>200</v>
      </c>
      <c r="K123" s="19">
        <f>K124</f>
        <v>200</v>
      </c>
    </row>
    <row r="124" spans="1:11" ht="36">
      <c r="A124" s="288"/>
      <c r="B124" s="114"/>
      <c r="C124" s="26" t="s">
        <v>221</v>
      </c>
      <c r="D124" s="27" t="s">
        <v>17</v>
      </c>
      <c r="E124" s="27" t="s">
        <v>171</v>
      </c>
      <c r="F124" s="27" t="s">
        <v>173</v>
      </c>
      <c r="G124" s="27" t="s">
        <v>243</v>
      </c>
      <c r="H124" s="27" t="s">
        <v>220</v>
      </c>
      <c r="I124" s="214">
        <v>0</v>
      </c>
      <c r="J124" s="189">
        <v>200</v>
      </c>
      <c r="K124" s="130">
        <v>200</v>
      </c>
    </row>
    <row r="125" spans="1:11" ht="18.75">
      <c r="A125" s="288"/>
      <c r="B125" s="114"/>
      <c r="C125" s="17" t="s">
        <v>189</v>
      </c>
      <c r="D125" s="18" t="s">
        <v>17</v>
      </c>
      <c r="E125" s="18" t="s">
        <v>171</v>
      </c>
      <c r="F125" s="18" t="s">
        <v>173</v>
      </c>
      <c r="G125" s="18" t="s">
        <v>114</v>
      </c>
      <c r="H125" s="18"/>
      <c r="I125" s="169">
        <f t="shared" si="41"/>
        <v>1253.5999999999999</v>
      </c>
      <c r="J125" s="169">
        <f t="shared" si="41"/>
        <v>65</v>
      </c>
      <c r="K125" s="19">
        <f>K126</f>
        <v>65</v>
      </c>
    </row>
    <row r="126" spans="1:11" ht="36">
      <c r="A126" s="288"/>
      <c r="B126" s="114"/>
      <c r="C126" s="26" t="s">
        <v>221</v>
      </c>
      <c r="D126" s="27" t="s">
        <v>17</v>
      </c>
      <c r="E126" s="27" t="s">
        <v>171</v>
      </c>
      <c r="F126" s="27" t="s">
        <v>173</v>
      </c>
      <c r="G126" s="27" t="s">
        <v>114</v>
      </c>
      <c r="H126" s="27" t="s">
        <v>220</v>
      </c>
      <c r="I126" s="214">
        <f>150+669.4+234.2+200</f>
        <v>1253.5999999999999</v>
      </c>
      <c r="J126" s="189">
        <v>65</v>
      </c>
      <c r="K126" s="130">
        <v>65</v>
      </c>
    </row>
    <row r="127" spans="1:11" ht="18.75">
      <c r="A127" s="288"/>
      <c r="B127" s="114"/>
      <c r="C127" s="17" t="s">
        <v>200</v>
      </c>
      <c r="D127" s="18" t="s">
        <v>17</v>
      </c>
      <c r="E127" s="18" t="s">
        <v>171</v>
      </c>
      <c r="F127" s="18" t="s">
        <v>173</v>
      </c>
      <c r="G127" s="18" t="s">
        <v>199</v>
      </c>
      <c r="H127" s="18"/>
      <c r="I127" s="169">
        <f t="shared" ref="I127:J127" si="42">I128</f>
        <v>326.89999999999998</v>
      </c>
      <c r="J127" s="169">
        <f t="shared" si="42"/>
        <v>0</v>
      </c>
      <c r="K127" s="19">
        <f>K128</f>
        <v>0</v>
      </c>
    </row>
    <row r="128" spans="1:11" ht="36">
      <c r="A128" s="288"/>
      <c r="B128" s="114"/>
      <c r="C128" s="26" t="s">
        <v>221</v>
      </c>
      <c r="D128" s="27" t="s">
        <v>17</v>
      </c>
      <c r="E128" s="27" t="s">
        <v>171</v>
      </c>
      <c r="F128" s="27" t="s">
        <v>173</v>
      </c>
      <c r="G128" s="27" t="s">
        <v>199</v>
      </c>
      <c r="H128" s="27" t="s">
        <v>220</v>
      </c>
      <c r="I128" s="214">
        <f>500-173.1</f>
        <v>326.89999999999998</v>
      </c>
      <c r="J128" s="189">
        <v>0</v>
      </c>
      <c r="K128" s="130">
        <v>0</v>
      </c>
    </row>
    <row r="129" spans="1:11" ht="18.75">
      <c r="A129" s="288"/>
      <c r="B129" s="114"/>
      <c r="C129" s="30" t="s">
        <v>27</v>
      </c>
      <c r="D129" s="14" t="s">
        <v>17</v>
      </c>
      <c r="E129" s="14" t="s">
        <v>172</v>
      </c>
      <c r="F129" s="14"/>
      <c r="G129" s="14" t="s">
        <v>18</v>
      </c>
      <c r="H129" s="14" t="s">
        <v>18</v>
      </c>
      <c r="I129" s="168">
        <f>I130+I137+I144</f>
        <v>6604.3</v>
      </c>
      <c r="J129" s="168">
        <f>J130+J137+J144</f>
        <v>13986.5</v>
      </c>
      <c r="K129" s="15">
        <f>K130+K137+K144</f>
        <v>5297.6</v>
      </c>
    </row>
    <row r="130" spans="1:11" ht="18.75">
      <c r="A130" s="288"/>
      <c r="B130" s="114"/>
      <c r="C130" s="30" t="s">
        <v>28</v>
      </c>
      <c r="D130" s="14" t="s">
        <v>17</v>
      </c>
      <c r="E130" s="23" t="s">
        <v>172</v>
      </c>
      <c r="F130" s="23" t="s">
        <v>164</v>
      </c>
      <c r="G130" s="23"/>
      <c r="H130" s="14"/>
      <c r="I130" s="168">
        <f t="shared" ref="I130:J131" si="43">I131</f>
        <v>1417.6</v>
      </c>
      <c r="J130" s="168">
        <f t="shared" si="43"/>
        <v>1414.3</v>
      </c>
      <c r="K130" s="15">
        <f>K131</f>
        <v>1442.6</v>
      </c>
    </row>
    <row r="131" spans="1:11" ht="18.75">
      <c r="A131" s="288"/>
      <c r="B131" s="114"/>
      <c r="C131" s="16" t="s">
        <v>51</v>
      </c>
      <c r="D131" s="14" t="s">
        <v>17</v>
      </c>
      <c r="E131" s="14" t="s">
        <v>172</v>
      </c>
      <c r="F131" s="14" t="s">
        <v>164</v>
      </c>
      <c r="G131" s="23" t="s">
        <v>72</v>
      </c>
      <c r="H131" s="14"/>
      <c r="I131" s="168">
        <f t="shared" si="43"/>
        <v>1417.6</v>
      </c>
      <c r="J131" s="168">
        <f t="shared" si="43"/>
        <v>1414.3</v>
      </c>
      <c r="K131" s="15">
        <f>K132</f>
        <v>1442.6</v>
      </c>
    </row>
    <row r="132" spans="1:11" ht="18.75">
      <c r="A132" s="288"/>
      <c r="B132" s="114"/>
      <c r="C132" s="16" t="s">
        <v>52</v>
      </c>
      <c r="D132" s="23" t="s">
        <v>17</v>
      </c>
      <c r="E132" s="23" t="s">
        <v>172</v>
      </c>
      <c r="F132" s="23" t="s">
        <v>164</v>
      </c>
      <c r="G132" s="23" t="s">
        <v>73</v>
      </c>
      <c r="H132" s="23"/>
      <c r="I132" s="184">
        <f t="shared" ref="I132:J132" si="44">I133+I135</f>
        <v>1417.6</v>
      </c>
      <c r="J132" s="184">
        <f t="shared" si="44"/>
        <v>1414.3</v>
      </c>
      <c r="K132" s="141">
        <f>K133+K135</f>
        <v>1442.6</v>
      </c>
    </row>
    <row r="133" spans="1:11" ht="18.75">
      <c r="A133" s="288"/>
      <c r="B133" s="114"/>
      <c r="C133" s="17" t="s">
        <v>120</v>
      </c>
      <c r="D133" s="18" t="s">
        <v>17</v>
      </c>
      <c r="E133" s="18" t="s">
        <v>172</v>
      </c>
      <c r="F133" s="18" t="s">
        <v>164</v>
      </c>
      <c r="G133" s="76" t="s">
        <v>121</v>
      </c>
      <c r="H133" s="25"/>
      <c r="I133" s="178">
        <f t="shared" ref="I133:J133" si="45">I134</f>
        <v>1386.6</v>
      </c>
      <c r="J133" s="178">
        <f t="shared" si="45"/>
        <v>1414.3</v>
      </c>
      <c r="K133" s="136">
        <f>K134</f>
        <v>1442.6</v>
      </c>
    </row>
    <row r="134" spans="1:11" ht="36">
      <c r="A134" s="288"/>
      <c r="B134" s="114"/>
      <c r="C134" s="26" t="s">
        <v>221</v>
      </c>
      <c r="D134" s="27" t="s">
        <v>17</v>
      </c>
      <c r="E134" s="27" t="s">
        <v>172</v>
      </c>
      <c r="F134" s="27" t="s">
        <v>164</v>
      </c>
      <c r="G134" s="27" t="s">
        <v>121</v>
      </c>
      <c r="H134" s="27" t="s">
        <v>220</v>
      </c>
      <c r="I134" s="190">
        <v>1386.6</v>
      </c>
      <c r="J134" s="190">
        <v>1414.3</v>
      </c>
      <c r="K134" s="80">
        <v>1442.6</v>
      </c>
    </row>
    <row r="135" spans="1:11" ht="18.75">
      <c r="A135" s="288"/>
      <c r="B135" s="114"/>
      <c r="C135" s="17" t="s">
        <v>122</v>
      </c>
      <c r="D135" s="18" t="s">
        <v>17</v>
      </c>
      <c r="E135" s="18" t="s">
        <v>172</v>
      </c>
      <c r="F135" s="18" t="s">
        <v>164</v>
      </c>
      <c r="G135" s="76" t="s">
        <v>123</v>
      </c>
      <c r="H135" s="25"/>
      <c r="I135" s="178">
        <f t="shared" ref="I135:J135" si="46">I136</f>
        <v>31</v>
      </c>
      <c r="J135" s="178">
        <f t="shared" si="46"/>
        <v>0</v>
      </c>
      <c r="K135" s="136">
        <f>K136</f>
        <v>0</v>
      </c>
    </row>
    <row r="136" spans="1:11" ht="36">
      <c r="A136" s="288"/>
      <c r="B136" s="114"/>
      <c r="C136" s="26" t="s">
        <v>221</v>
      </c>
      <c r="D136" s="27" t="s">
        <v>17</v>
      </c>
      <c r="E136" s="27" t="s">
        <v>172</v>
      </c>
      <c r="F136" s="27" t="s">
        <v>164</v>
      </c>
      <c r="G136" s="27" t="s">
        <v>123</v>
      </c>
      <c r="H136" s="27" t="s">
        <v>220</v>
      </c>
      <c r="I136" s="190">
        <f>100-69</f>
        <v>31</v>
      </c>
      <c r="J136" s="190">
        <v>0</v>
      </c>
      <c r="K136" s="80">
        <v>0</v>
      </c>
    </row>
    <row r="137" spans="1:11" ht="18.75">
      <c r="A137" s="288"/>
      <c r="B137" s="114"/>
      <c r="C137" s="13" t="s">
        <v>29</v>
      </c>
      <c r="D137" s="14" t="s">
        <v>17</v>
      </c>
      <c r="E137" s="14" t="s">
        <v>172</v>
      </c>
      <c r="F137" s="14" t="s">
        <v>165</v>
      </c>
      <c r="G137" s="14"/>
      <c r="H137" s="14"/>
      <c r="I137" s="168">
        <f>I138</f>
        <v>1449.5</v>
      </c>
      <c r="J137" s="168">
        <f t="shared" ref="J137:K137" si="47">J138</f>
        <v>1597.2</v>
      </c>
      <c r="K137" s="168">
        <f t="shared" si="47"/>
        <v>0</v>
      </c>
    </row>
    <row r="138" spans="1:11" ht="75">
      <c r="A138" s="288"/>
      <c r="B138" s="114"/>
      <c r="C138" s="16" t="s">
        <v>124</v>
      </c>
      <c r="D138" s="14" t="s">
        <v>17</v>
      </c>
      <c r="E138" s="14" t="s">
        <v>172</v>
      </c>
      <c r="F138" s="14" t="s">
        <v>165</v>
      </c>
      <c r="G138" s="23" t="s">
        <v>125</v>
      </c>
      <c r="H138" s="14"/>
      <c r="I138" s="168">
        <f t="shared" ref="I138:J138" si="48">I139</f>
        <v>1449.5</v>
      </c>
      <c r="J138" s="168">
        <f t="shared" si="48"/>
        <v>1597.2</v>
      </c>
      <c r="K138" s="15">
        <f>K139</f>
        <v>0</v>
      </c>
    </row>
    <row r="139" spans="1:11" ht="37.5">
      <c r="A139" s="288"/>
      <c r="B139" s="114"/>
      <c r="C139" s="75" t="s">
        <v>193</v>
      </c>
      <c r="D139" s="14" t="s">
        <v>17</v>
      </c>
      <c r="E139" s="14" t="s">
        <v>172</v>
      </c>
      <c r="F139" s="14" t="s">
        <v>165</v>
      </c>
      <c r="G139" s="23" t="s">
        <v>191</v>
      </c>
      <c r="H139" s="23"/>
      <c r="I139" s="184">
        <f t="shared" ref="I139:J139" si="49">I142+I140</f>
        <v>1449.5</v>
      </c>
      <c r="J139" s="184">
        <f t="shared" si="49"/>
        <v>1597.2</v>
      </c>
      <c r="K139" s="145">
        <f>K142+K140</f>
        <v>0</v>
      </c>
    </row>
    <row r="140" spans="1:11" ht="18.75">
      <c r="A140" s="288"/>
      <c r="B140" s="114"/>
      <c r="C140" s="17" t="s">
        <v>228</v>
      </c>
      <c r="D140" s="18" t="s">
        <v>17</v>
      </c>
      <c r="E140" s="18" t="s">
        <v>172</v>
      </c>
      <c r="F140" s="18" t="s">
        <v>165</v>
      </c>
      <c r="G140" s="76" t="s">
        <v>227</v>
      </c>
      <c r="H140" s="25"/>
      <c r="I140" s="178">
        <f t="shared" ref="I140:J140" si="50">I141</f>
        <v>1400</v>
      </c>
      <c r="J140" s="178">
        <f t="shared" si="50"/>
        <v>1099.7</v>
      </c>
      <c r="K140" s="150">
        <f>K141</f>
        <v>0</v>
      </c>
    </row>
    <row r="141" spans="1:11" ht="36">
      <c r="A141" s="288"/>
      <c r="B141" s="114"/>
      <c r="C141" s="26" t="s">
        <v>221</v>
      </c>
      <c r="D141" s="27" t="s">
        <v>17</v>
      </c>
      <c r="E141" s="27" t="s">
        <v>172</v>
      </c>
      <c r="F141" s="27" t="s">
        <v>165</v>
      </c>
      <c r="G141" s="27" t="s">
        <v>227</v>
      </c>
      <c r="H141" s="27" t="s">
        <v>220</v>
      </c>
      <c r="I141" s="190">
        <f>1275.9+124.1</f>
        <v>1400</v>
      </c>
      <c r="J141" s="190">
        <v>1099.7</v>
      </c>
      <c r="K141" s="160">
        <v>0</v>
      </c>
    </row>
    <row r="142" spans="1:11" ht="56.25">
      <c r="A142" s="288"/>
      <c r="B142" s="114"/>
      <c r="C142" s="17" t="s">
        <v>194</v>
      </c>
      <c r="D142" s="18" t="s">
        <v>17</v>
      </c>
      <c r="E142" s="18" t="s">
        <v>172</v>
      </c>
      <c r="F142" s="18" t="s">
        <v>165</v>
      </c>
      <c r="G142" s="76" t="s">
        <v>192</v>
      </c>
      <c r="H142" s="25"/>
      <c r="I142" s="178">
        <f t="shared" ref="I142:J142" si="51">I143</f>
        <v>49.5</v>
      </c>
      <c r="J142" s="178">
        <f t="shared" si="51"/>
        <v>497.5</v>
      </c>
      <c r="K142" s="150">
        <f>K143</f>
        <v>0</v>
      </c>
    </row>
    <row r="143" spans="1:11" ht="36">
      <c r="A143" s="288"/>
      <c r="B143" s="114"/>
      <c r="C143" s="26" t="s">
        <v>215</v>
      </c>
      <c r="D143" s="27" t="s">
        <v>17</v>
      </c>
      <c r="E143" s="27" t="s">
        <v>172</v>
      </c>
      <c r="F143" s="27" t="s">
        <v>165</v>
      </c>
      <c r="G143" s="27" t="s">
        <v>192</v>
      </c>
      <c r="H143" s="27" t="s">
        <v>214</v>
      </c>
      <c r="I143" s="190">
        <v>49.5</v>
      </c>
      <c r="J143" s="190">
        <v>497.5</v>
      </c>
      <c r="K143" s="160">
        <v>0</v>
      </c>
    </row>
    <row r="144" spans="1:11" ht="18.75">
      <c r="A144" s="288"/>
      <c r="B144" s="114"/>
      <c r="C144" s="16" t="s">
        <v>30</v>
      </c>
      <c r="D144" s="14" t="s">
        <v>17</v>
      </c>
      <c r="E144" s="14" t="s">
        <v>172</v>
      </c>
      <c r="F144" s="40" t="s">
        <v>166</v>
      </c>
      <c r="G144" s="43"/>
      <c r="H144" s="43"/>
      <c r="I144" s="168">
        <f>I159+I149+I145+I155</f>
        <v>3737.2000000000003</v>
      </c>
      <c r="J144" s="168">
        <f t="shared" ref="J144:K144" si="52">J159+J149+J145+J155</f>
        <v>10975</v>
      </c>
      <c r="K144" s="168">
        <f t="shared" si="52"/>
        <v>3855</v>
      </c>
    </row>
    <row r="145" spans="1:11" ht="56.25">
      <c r="A145" s="288"/>
      <c r="B145" s="114"/>
      <c r="C145" s="16" t="s">
        <v>208</v>
      </c>
      <c r="D145" s="14" t="s">
        <v>17</v>
      </c>
      <c r="E145" s="14" t="s">
        <v>172</v>
      </c>
      <c r="F145" s="14" t="s">
        <v>166</v>
      </c>
      <c r="G145" s="23" t="s">
        <v>206</v>
      </c>
      <c r="H145" s="14"/>
      <c r="I145" s="168">
        <f t="shared" ref="I145:J147" si="53">I146</f>
        <v>3.5</v>
      </c>
      <c r="J145" s="168">
        <f t="shared" si="53"/>
        <v>0</v>
      </c>
      <c r="K145" s="15">
        <f>K146</f>
        <v>0</v>
      </c>
    </row>
    <row r="146" spans="1:11" ht="37.5">
      <c r="A146" s="288"/>
      <c r="B146" s="114"/>
      <c r="C146" s="75" t="s">
        <v>209</v>
      </c>
      <c r="D146" s="14" t="s">
        <v>17</v>
      </c>
      <c r="E146" s="14" t="s">
        <v>172</v>
      </c>
      <c r="F146" s="14" t="s">
        <v>166</v>
      </c>
      <c r="G146" s="23" t="s">
        <v>207</v>
      </c>
      <c r="H146" s="23"/>
      <c r="I146" s="184">
        <f t="shared" si="53"/>
        <v>3.5</v>
      </c>
      <c r="J146" s="184">
        <f t="shared" si="53"/>
        <v>0</v>
      </c>
      <c r="K146" s="145">
        <f>K147</f>
        <v>0</v>
      </c>
    </row>
    <row r="147" spans="1:11" ht="33.75" customHeight="1">
      <c r="A147" s="288"/>
      <c r="B147" s="114"/>
      <c r="C147" s="69" t="s">
        <v>222</v>
      </c>
      <c r="D147" s="18" t="s">
        <v>17</v>
      </c>
      <c r="E147" s="18" t="s">
        <v>172</v>
      </c>
      <c r="F147" s="18" t="s">
        <v>166</v>
      </c>
      <c r="G147" s="76" t="s">
        <v>223</v>
      </c>
      <c r="H147" s="25"/>
      <c r="I147" s="178">
        <f t="shared" si="53"/>
        <v>3.5</v>
      </c>
      <c r="J147" s="178">
        <f t="shared" si="53"/>
        <v>0</v>
      </c>
      <c r="K147" s="136">
        <f>K148</f>
        <v>0</v>
      </c>
    </row>
    <row r="148" spans="1:11" ht="36">
      <c r="A148" s="288"/>
      <c r="B148" s="114"/>
      <c r="C148" s="26" t="s">
        <v>221</v>
      </c>
      <c r="D148" s="113" t="s">
        <v>17</v>
      </c>
      <c r="E148" s="113" t="s">
        <v>172</v>
      </c>
      <c r="F148" s="113" t="s">
        <v>166</v>
      </c>
      <c r="G148" s="113" t="s">
        <v>223</v>
      </c>
      <c r="H148" s="113" t="s">
        <v>220</v>
      </c>
      <c r="I148" s="191">
        <f>140-136.5</f>
        <v>3.5</v>
      </c>
      <c r="J148" s="191">
        <v>0</v>
      </c>
      <c r="K148" s="148">
        <v>0</v>
      </c>
    </row>
    <row r="149" spans="1:11" ht="93.75">
      <c r="A149" s="288"/>
      <c r="B149" s="114"/>
      <c r="C149" s="151" t="s">
        <v>225</v>
      </c>
      <c r="D149" s="14" t="s">
        <v>17</v>
      </c>
      <c r="E149" s="14" t="s">
        <v>172</v>
      </c>
      <c r="F149" s="14" t="s">
        <v>166</v>
      </c>
      <c r="G149" s="23" t="s">
        <v>161</v>
      </c>
      <c r="H149" s="14"/>
      <c r="I149" s="168">
        <f t="shared" ref="I149:J153" si="54">I150</f>
        <v>248.9</v>
      </c>
      <c r="J149" s="168">
        <f t="shared" si="54"/>
        <v>0</v>
      </c>
      <c r="K149" s="15">
        <f>K150</f>
        <v>0</v>
      </c>
    </row>
    <row r="150" spans="1:11" ht="18.75">
      <c r="A150" s="288"/>
      <c r="B150" s="114"/>
      <c r="C150" s="75" t="s">
        <v>163</v>
      </c>
      <c r="D150" s="14" t="s">
        <v>17</v>
      </c>
      <c r="E150" s="14" t="s">
        <v>172</v>
      </c>
      <c r="F150" s="14" t="s">
        <v>166</v>
      </c>
      <c r="G150" s="23" t="s">
        <v>162</v>
      </c>
      <c r="H150" s="23"/>
      <c r="I150" s="184">
        <f>I151+I153</f>
        <v>248.9</v>
      </c>
      <c r="J150" s="184">
        <f t="shared" si="54"/>
        <v>0</v>
      </c>
      <c r="K150" s="145">
        <f>K151</f>
        <v>0</v>
      </c>
    </row>
    <row r="151" spans="1:11" ht="71.25" customHeight="1">
      <c r="A151" s="288"/>
      <c r="B151" s="114"/>
      <c r="C151" s="151" t="s">
        <v>286</v>
      </c>
      <c r="D151" s="18" t="s">
        <v>17</v>
      </c>
      <c r="E151" s="18" t="s">
        <v>172</v>
      </c>
      <c r="F151" s="18" t="s">
        <v>166</v>
      </c>
      <c r="G151" s="76" t="s">
        <v>285</v>
      </c>
      <c r="H151" s="25"/>
      <c r="I151" s="178">
        <f t="shared" si="54"/>
        <v>20</v>
      </c>
      <c r="J151" s="178">
        <f t="shared" si="54"/>
        <v>0</v>
      </c>
      <c r="K151" s="136">
        <f>K152</f>
        <v>0</v>
      </c>
    </row>
    <row r="152" spans="1:11" ht="36">
      <c r="A152" s="288"/>
      <c r="B152" s="114"/>
      <c r="C152" s="116" t="s">
        <v>221</v>
      </c>
      <c r="D152" s="113" t="s">
        <v>17</v>
      </c>
      <c r="E152" s="113" t="s">
        <v>172</v>
      </c>
      <c r="F152" s="113" t="s">
        <v>166</v>
      </c>
      <c r="G152" s="113" t="s">
        <v>285</v>
      </c>
      <c r="H152" s="113" t="s">
        <v>220</v>
      </c>
      <c r="I152" s="274">
        <v>20</v>
      </c>
      <c r="J152" s="191">
        <v>0</v>
      </c>
      <c r="K152" s="148">
        <v>0</v>
      </c>
    </row>
    <row r="153" spans="1:11" ht="75">
      <c r="A153" s="288"/>
      <c r="B153" s="114"/>
      <c r="C153" s="151" t="s">
        <v>190</v>
      </c>
      <c r="D153" s="18" t="s">
        <v>17</v>
      </c>
      <c r="E153" s="18" t="s">
        <v>172</v>
      </c>
      <c r="F153" s="18" t="s">
        <v>166</v>
      </c>
      <c r="G153" s="76" t="s">
        <v>260</v>
      </c>
      <c r="H153" s="25"/>
      <c r="I153" s="178">
        <f t="shared" si="54"/>
        <v>228.9</v>
      </c>
      <c r="J153" s="178">
        <f t="shared" si="54"/>
        <v>0</v>
      </c>
      <c r="K153" s="136">
        <f>K154</f>
        <v>0</v>
      </c>
    </row>
    <row r="154" spans="1:11" ht="36">
      <c r="A154" s="288"/>
      <c r="B154" s="114"/>
      <c r="C154" s="116" t="s">
        <v>221</v>
      </c>
      <c r="D154" s="113" t="s">
        <v>17</v>
      </c>
      <c r="E154" s="113" t="s">
        <v>172</v>
      </c>
      <c r="F154" s="113" t="s">
        <v>166</v>
      </c>
      <c r="G154" s="113" t="s">
        <v>260</v>
      </c>
      <c r="H154" s="113" t="s">
        <v>220</v>
      </c>
      <c r="I154" s="180">
        <f>228.9+20-20</f>
        <v>228.9</v>
      </c>
      <c r="J154" s="180">
        <v>0</v>
      </c>
      <c r="K154" s="51">
        <v>0</v>
      </c>
    </row>
    <row r="155" spans="1:11" ht="56.25">
      <c r="A155" s="288"/>
      <c r="B155" s="114"/>
      <c r="C155" s="16" t="s">
        <v>273</v>
      </c>
      <c r="D155" s="14" t="s">
        <v>17</v>
      </c>
      <c r="E155" s="14" t="s">
        <v>172</v>
      </c>
      <c r="F155" s="14" t="s">
        <v>166</v>
      </c>
      <c r="G155" s="23" t="s">
        <v>274</v>
      </c>
      <c r="H155" s="14"/>
      <c r="I155" s="185">
        <f>I156</f>
        <v>0</v>
      </c>
      <c r="J155" s="185">
        <f t="shared" ref="J155:K157" si="55">J156</f>
        <v>7853.9</v>
      </c>
      <c r="K155" s="185">
        <f t="shared" si="55"/>
        <v>0</v>
      </c>
    </row>
    <row r="156" spans="1:11" ht="18.75">
      <c r="A156" s="288"/>
      <c r="B156" s="114"/>
      <c r="C156" s="254" t="s">
        <v>275</v>
      </c>
      <c r="D156" s="18" t="s">
        <v>17</v>
      </c>
      <c r="E156" s="18" t="s">
        <v>172</v>
      </c>
      <c r="F156" s="18" t="s">
        <v>166</v>
      </c>
      <c r="G156" s="240" t="s">
        <v>276</v>
      </c>
      <c r="H156" s="25"/>
      <c r="I156" s="185">
        <f>I157</f>
        <v>0</v>
      </c>
      <c r="J156" s="185">
        <f t="shared" si="55"/>
        <v>7853.9</v>
      </c>
      <c r="K156" s="185">
        <f t="shared" si="55"/>
        <v>0</v>
      </c>
    </row>
    <row r="157" spans="1:11" ht="37.5">
      <c r="A157" s="288"/>
      <c r="B157" s="114"/>
      <c r="C157" s="254" t="s">
        <v>277</v>
      </c>
      <c r="D157" s="18" t="s">
        <v>17</v>
      </c>
      <c r="E157" s="18" t="s">
        <v>172</v>
      </c>
      <c r="F157" s="18" t="s">
        <v>166</v>
      </c>
      <c r="G157" s="240" t="s">
        <v>278</v>
      </c>
      <c r="H157" s="25"/>
      <c r="I157" s="187">
        <f>I158</f>
        <v>0</v>
      </c>
      <c r="J157" s="187">
        <f t="shared" si="55"/>
        <v>7853.9</v>
      </c>
      <c r="K157" s="187">
        <f t="shared" si="55"/>
        <v>0</v>
      </c>
    </row>
    <row r="158" spans="1:11" ht="36">
      <c r="A158" s="288"/>
      <c r="B158" s="114"/>
      <c r="C158" s="28" t="s">
        <v>221</v>
      </c>
      <c r="D158" s="50" t="s">
        <v>17</v>
      </c>
      <c r="E158" s="50" t="s">
        <v>172</v>
      </c>
      <c r="F158" s="50" t="s">
        <v>166</v>
      </c>
      <c r="G158" s="255" t="s">
        <v>278</v>
      </c>
      <c r="H158" s="29" t="s">
        <v>220</v>
      </c>
      <c r="I158" s="180">
        <v>0</v>
      </c>
      <c r="J158" s="180">
        <f>7147+706.9</f>
        <v>7853.9</v>
      </c>
      <c r="K158" s="51">
        <v>0</v>
      </c>
    </row>
    <row r="159" spans="1:11" ht="18.75">
      <c r="A159" s="288"/>
      <c r="B159" s="114"/>
      <c r="C159" s="16" t="s">
        <v>51</v>
      </c>
      <c r="D159" s="14" t="s">
        <v>17</v>
      </c>
      <c r="E159" s="23" t="s">
        <v>172</v>
      </c>
      <c r="F159" s="37" t="s">
        <v>166</v>
      </c>
      <c r="G159" s="57" t="s">
        <v>72</v>
      </c>
      <c r="H159" s="43"/>
      <c r="I159" s="168">
        <f t="shared" ref="I159:J159" si="56">I160</f>
        <v>3484.8</v>
      </c>
      <c r="J159" s="168">
        <f t="shared" si="56"/>
        <v>3121.1</v>
      </c>
      <c r="K159" s="15">
        <f>K160</f>
        <v>3855</v>
      </c>
    </row>
    <row r="160" spans="1:11" ht="24.75" customHeight="1">
      <c r="A160" s="288"/>
      <c r="B160" s="114"/>
      <c r="C160" s="16" t="s">
        <v>52</v>
      </c>
      <c r="D160" s="14" t="s">
        <v>17</v>
      </c>
      <c r="E160" s="23" t="s">
        <v>172</v>
      </c>
      <c r="F160" s="37" t="s">
        <v>166</v>
      </c>
      <c r="G160" s="57" t="s">
        <v>73</v>
      </c>
      <c r="H160" s="14"/>
      <c r="I160" s="168">
        <f>I161+I163+I165+I167+I169</f>
        <v>3484.8</v>
      </c>
      <c r="J160" s="168">
        <f t="shared" ref="J160:K160" si="57">J161+J163+J165+J167</f>
        <v>3121.1</v>
      </c>
      <c r="K160" s="168">
        <f t="shared" si="57"/>
        <v>3855</v>
      </c>
    </row>
    <row r="161" spans="1:11" ht="37.9" customHeight="1">
      <c r="A161" s="288"/>
      <c r="B161" s="114"/>
      <c r="C161" s="49" t="s">
        <v>132</v>
      </c>
      <c r="D161" s="18" t="s">
        <v>17</v>
      </c>
      <c r="E161" s="18" t="s">
        <v>172</v>
      </c>
      <c r="F161" s="37" t="s">
        <v>166</v>
      </c>
      <c r="G161" s="37" t="s">
        <v>126</v>
      </c>
      <c r="H161" s="18"/>
      <c r="I161" s="169">
        <f t="shared" ref="I161:J161" si="58">I162</f>
        <v>1991.4</v>
      </c>
      <c r="J161" s="169">
        <f t="shared" si="58"/>
        <v>1613.1</v>
      </c>
      <c r="K161" s="19">
        <f>K162</f>
        <v>2330</v>
      </c>
    </row>
    <row r="162" spans="1:11" ht="40.5" customHeight="1">
      <c r="A162" s="288"/>
      <c r="B162" s="114"/>
      <c r="C162" s="28" t="s">
        <v>221</v>
      </c>
      <c r="D162" s="29" t="s">
        <v>17</v>
      </c>
      <c r="E162" s="29" t="s">
        <v>172</v>
      </c>
      <c r="F162" s="50" t="s">
        <v>166</v>
      </c>
      <c r="G162" s="50" t="s">
        <v>126</v>
      </c>
      <c r="H162" s="50" t="s">
        <v>220</v>
      </c>
      <c r="I162" s="173">
        <f>2270-276.5-2.1</f>
        <v>1991.4</v>
      </c>
      <c r="J162" s="173">
        <f>2320-706.9</f>
        <v>1613.1</v>
      </c>
      <c r="K162" s="131">
        <v>2330</v>
      </c>
    </row>
    <row r="163" spans="1:11" ht="18.75">
      <c r="A163" s="288"/>
      <c r="B163" s="114"/>
      <c r="C163" s="47" t="s">
        <v>130</v>
      </c>
      <c r="D163" s="53" t="s">
        <v>17</v>
      </c>
      <c r="E163" s="53" t="s">
        <v>172</v>
      </c>
      <c r="F163" s="53" t="s">
        <v>166</v>
      </c>
      <c r="G163" s="97" t="s">
        <v>127</v>
      </c>
      <c r="H163" s="77"/>
      <c r="I163" s="181">
        <f t="shared" ref="I163:J163" si="59">I164</f>
        <v>227.3</v>
      </c>
      <c r="J163" s="181">
        <f t="shared" si="59"/>
        <v>230</v>
      </c>
      <c r="K163" s="138">
        <f>K164</f>
        <v>240</v>
      </c>
    </row>
    <row r="164" spans="1:11" ht="36">
      <c r="A164" s="288"/>
      <c r="B164" s="114"/>
      <c r="C164" s="28" t="s">
        <v>221</v>
      </c>
      <c r="D164" s="27" t="s">
        <v>17</v>
      </c>
      <c r="E164" s="27" t="s">
        <v>172</v>
      </c>
      <c r="F164" s="79" t="s">
        <v>166</v>
      </c>
      <c r="G164" s="50" t="s">
        <v>127</v>
      </c>
      <c r="H164" s="79" t="s">
        <v>220</v>
      </c>
      <c r="I164" s="204">
        <v>227.3</v>
      </c>
      <c r="J164" s="204">
        <v>230</v>
      </c>
      <c r="K164" s="205">
        <v>240</v>
      </c>
    </row>
    <row r="165" spans="1:11" ht="18.75">
      <c r="A165" s="288"/>
      <c r="B165" s="114"/>
      <c r="C165" s="17" t="s">
        <v>131</v>
      </c>
      <c r="D165" s="18" t="s">
        <v>17</v>
      </c>
      <c r="E165" s="57" t="s">
        <v>172</v>
      </c>
      <c r="F165" s="18" t="s">
        <v>166</v>
      </c>
      <c r="G165" s="37" t="s">
        <v>128</v>
      </c>
      <c r="H165" s="25"/>
      <c r="I165" s="169">
        <f t="shared" ref="I165:J165" si="60">I166</f>
        <v>66.599999999999994</v>
      </c>
      <c r="J165" s="169">
        <f t="shared" si="60"/>
        <v>103</v>
      </c>
      <c r="K165" s="19">
        <f>K166</f>
        <v>105</v>
      </c>
    </row>
    <row r="166" spans="1:11" ht="36">
      <c r="A166" s="288"/>
      <c r="B166" s="114"/>
      <c r="C166" s="28" t="s">
        <v>221</v>
      </c>
      <c r="D166" s="27" t="s">
        <v>17</v>
      </c>
      <c r="E166" s="27" t="s">
        <v>172</v>
      </c>
      <c r="F166" s="27" t="s">
        <v>166</v>
      </c>
      <c r="G166" s="50" t="s">
        <v>128</v>
      </c>
      <c r="H166" s="27" t="s">
        <v>220</v>
      </c>
      <c r="I166" s="214">
        <f>100-23.2-10.2</f>
        <v>66.599999999999994</v>
      </c>
      <c r="J166" s="189">
        <v>103</v>
      </c>
      <c r="K166" s="130">
        <v>105</v>
      </c>
    </row>
    <row r="167" spans="1:11" ht="56.25">
      <c r="A167" s="288"/>
      <c r="B167" s="114"/>
      <c r="C167" s="49" t="s">
        <v>198</v>
      </c>
      <c r="D167" s="18" t="s">
        <v>17</v>
      </c>
      <c r="E167" s="18" t="s">
        <v>172</v>
      </c>
      <c r="F167" s="18" t="s">
        <v>166</v>
      </c>
      <c r="G167" s="37" t="s">
        <v>129</v>
      </c>
      <c r="H167" s="39"/>
      <c r="I167" s="178">
        <f t="shared" ref="I167:J169" si="61">I168</f>
        <v>1169.5</v>
      </c>
      <c r="J167" s="178">
        <f t="shared" si="61"/>
        <v>1175</v>
      </c>
      <c r="K167" s="136">
        <f>K168</f>
        <v>1180</v>
      </c>
    </row>
    <row r="168" spans="1:11" ht="36">
      <c r="A168" s="288"/>
      <c r="B168" s="114"/>
      <c r="C168" s="26" t="s">
        <v>221</v>
      </c>
      <c r="D168" s="27" t="s">
        <v>17</v>
      </c>
      <c r="E168" s="27" t="s">
        <v>172</v>
      </c>
      <c r="F168" s="79" t="s">
        <v>166</v>
      </c>
      <c r="G168" s="79" t="s">
        <v>129</v>
      </c>
      <c r="H168" s="79" t="s">
        <v>220</v>
      </c>
      <c r="I168" s="190">
        <v>1169.5</v>
      </c>
      <c r="J168" s="190">
        <v>1175</v>
      </c>
      <c r="K168" s="80">
        <v>1180</v>
      </c>
    </row>
    <row r="169" spans="1:11" ht="36.75" customHeight="1">
      <c r="A169" s="288"/>
      <c r="B169" s="114"/>
      <c r="C169" s="49" t="s">
        <v>259</v>
      </c>
      <c r="D169" s="18" t="s">
        <v>17</v>
      </c>
      <c r="E169" s="18" t="s">
        <v>172</v>
      </c>
      <c r="F169" s="18" t="s">
        <v>166</v>
      </c>
      <c r="G169" s="37" t="s">
        <v>258</v>
      </c>
      <c r="H169" s="39"/>
      <c r="I169" s="178">
        <f t="shared" si="61"/>
        <v>30</v>
      </c>
      <c r="J169" s="178">
        <f t="shared" si="61"/>
        <v>0</v>
      </c>
      <c r="K169" s="136">
        <f>K170</f>
        <v>0</v>
      </c>
    </row>
    <row r="170" spans="1:11" ht="36">
      <c r="A170" s="288"/>
      <c r="B170" s="114"/>
      <c r="C170" s="26" t="s">
        <v>221</v>
      </c>
      <c r="D170" s="27" t="s">
        <v>17</v>
      </c>
      <c r="E170" s="27" t="s">
        <v>172</v>
      </c>
      <c r="F170" s="79" t="s">
        <v>166</v>
      </c>
      <c r="G170" s="79" t="s">
        <v>258</v>
      </c>
      <c r="H170" s="79" t="s">
        <v>220</v>
      </c>
      <c r="I170" s="190">
        <v>30</v>
      </c>
      <c r="J170" s="190">
        <v>0</v>
      </c>
      <c r="K170" s="80">
        <v>0</v>
      </c>
    </row>
    <row r="171" spans="1:11" ht="18.75">
      <c r="A171" s="288"/>
      <c r="B171" s="114"/>
      <c r="C171" s="89" t="s">
        <v>237</v>
      </c>
      <c r="D171" s="209" t="s">
        <v>17</v>
      </c>
      <c r="E171" s="66" t="s">
        <v>235</v>
      </c>
      <c r="F171" s="43"/>
      <c r="G171" s="43"/>
      <c r="H171" s="43"/>
      <c r="I171" s="171">
        <f>I172</f>
        <v>20</v>
      </c>
      <c r="J171" s="171">
        <f t="shared" ref="J171:K172" si="62">J172</f>
        <v>20</v>
      </c>
      <c r="K171" s="171">
        <f t="shared" si="62"/>
        <v>20</v>
      </c>
    </row>
    <row r="172" spans="1:11" ht="37.5">
      <c r="A172" s="288"/>
      <c r="B172" s="114"/>
      <c r="C172" s="210" t="s">
        <v>238</v>
      </c>
      <c r="D172" s="209" t="s">
        <v>17</v>
      </c>
      <c r="E172" s="73" t="s">
        <v>235</v>
      </c>
      <c r="F172" s="73" t="s">
        <v>172</v>
      </c>
      <c r="G172" s="21"/>
      <c r="H172" s="21"/>
      <c r="I172" s="182">
        <f>I173</f>
        <v>20</v>
      </c>
      <c r="J172" s="182">
        <f t="shared" si="62"/>
        <v>20</v>
      </c>
      <c r="K172" s="182">
        <f t="shared" si="62"/>
        <v>20</v>
      </c>
    </row>
    <row r="173" spans="1:11" ht="56.25">
      <c r="A173" s="288"/>
      <c r="B173" s="114"/>
      <c r="C173" s="30" t="s">
        <v>155</v>
      </c>
      <c r="D173" s="14" t="s">
        <v>17</v>
      </c>
      <c r="E173" s="14" t="s">
        <v>235</v>
      </c>
      <c r="F173" s="14" t="s">
        <v>172</v>
      </c>
      <c r="G173" s="18" t="s">
        <v>158</v>
      </c>
      <c r="H173" s="14"/>
      <c r="I173" s="167">
        <f t="shared" ref="I173:J175" si="63">I174</f>
        <v>20</v>
      </c>
      <c r="J173" s="167">
        <f t="shared" si="63"/>
        <v>20</v>
      </c>
      <c r="K173" s="12">
        <f>K174</f>
        <v>20</v>
      </c>
    </row>
    <row r="174" spans="1:11" ht="37.5">
      <c r="A174" s="288"/>
      <c r="B174" s="114"/>
      <c r="C174" s="55" t="s">
        <v>157</v>
      </c>
      <c r="D174" s="14" t="s">
        <v>17</v>
      </c>
      <c r="E174" s="14" t="s">
        <v>235</v>
      </c>
      <c r="F174" s="14" t="s">
        <v>172</v>
      </c>
      <c r="G174" s="18" t="s">
        <v>159</v>
      </c>
      <c r="H174" s="14"/>
      <c r="I174" s="167">
        <f t="shared" si="63"/>
        <v>20</v>
      </c>
      <c r="J174" s="167">
        <f t="shared" si="63"/>
        <v>20</v>
      </c>
      <c r="K174" s="12">
        <f>K175</f>
        <v>20</v>
      </c>
    </row>
    <row r="175" spans="1:11" ht="18.75">
      <c r="A175" s="288"/>
      <c r="B175" s="114"/>
      <c r="C175" s="56" t="s">
        <v>156</v>
      </c>
      <c r="D175" s="18" t="s">
        <v>17</v>
      </c>
      <c r="E175" s="18" t="s">
        <v>235</v>
      </c>
      <c r="F175" s="18" t="s">
        <v>172</v>
      </c>
      <c r="G175" s="18" t="s">
        <v>160</v>
      </c>
      <c r="H175" s="18"/>
      <c r="I175" s="169">
        <f t="shared" si="63"/>
        <v>20</v>
      </c>
      <c r="J175" s="169">
        <f t="shared" si="63"/>
        <v>20</v>
      </c>
      <c r="K175" s="19">
        <f>K176</f>
        <v>20</v>
      </c>
    </row>
    <row r="176" spans="1:11" ht="36">
      <c r="A176" s="288"/>
      <c r="B176" s="114"/>
      <c r="C176" s="28" t="s">
        <v>221</v>
      </c>
      <c r="D176" s="21" t="s">
        <v>17</v>
      </c>
      <c r="E176" s="21" t="s">
        <v>235</v>
      </c>
      <c r="F176" s="21" t="s">
        <v>172</v>
      </c>
      <c r="G176" s="21" t="s">
        <v>160</v>
      </c>
      <c r="H176" s="21" t="s">
        <v>220</v>
      </c>
      <c r="I176" s="173">
        <v>20</v>
      </c>
      <c r="J176" s="173">
        <v>20</v>
      </c>
      <c r="K176" s="131">
        <v>20</v>
      </c>
    </row>
    <row r="177" spans="1:11" ht="18.75">
      <c r="A177" s="288"/>
      <c r="B177" s="114"/>
      <c r="C177" s="13" t="s">
        <v>39</v>
      </c>
      <c r="D177" s="14" t="s">
        <v>17</v>
      </c>
      <c r="E177" s="14" t="s">
        <v>170</v>
      </c>
      <c r="F177" s="14"/>
      <c r="G177" s="14" t="s">
        <v>18</v>
      </c>
      <c r="H177" s="14" t="s">
        <v>18</v>
      </c>
      <c r="I177" s="168">
        <f>I178+I192</f>
        <v>26007.300000000003</v>
      </c>
      <c r="J177" s="168">
        <f>J178+J192</f>
        <v>17751.2</v>
      </c>
      <c r="K177" s="15">
        <f>K178+K192</f>
        <v>18948.7</v>
      </c>
    </row>
    <row r="178" spans="1:11" ht="18" customHeight="1">
      <c r="A178" s="288"/>
      <c r="B178" s="114"/>
      <c r="C178" s="30" t="s">
        <v>31</v>
      </c>
      <c r="D178" s="14" t="s">
        <v>17</v>
      </c>
      <c r="E178" s="14" t="s">
        <v>170</v>
      </c>
      <c r="F178" s="14" t="s">
        <v>164</v>
      </c>
      <c r="G178" s="14"/>
      <c r="H178" s="66"/>
      <c r="I178" s="177">
        <f>I179+I188</f>
        <v>25898.9</v>
      </c>
      <c r="J178" s="177">
        <f t="shared" ref="I178:K180" si="64">J179</f>
        <v>17751.2</v>
      </c>
      <c r="K178" s="177">
        <f t="shared" si="64"/>
        <v>18948.7</v>
      </c>
    </row>
    <row r="179" spans="1:11" ht="57.6" customHeight="1">
      <c r="A179" s="288"/>
      <c r="B179" s="114"/>
      <c r="C179" s="30" t="s">
        <v>59</v>
      </c>
      <c r="D179" s="14" t="s">
        <v>17</v>
      </c>
      <c r="E179" s="14" t="s">
        <v>170</v>
      </c>
      <c r="F179" s="14" t="s">
        <v>164</v>
      </c>
      <c r="G179" s="14" t="s">
        <v>140</v>
      </c>
      <c r="H179" s="66"/>
      <c r="I179" s="177">
        <f t="shared" si="64"/>
        <v>19798.900000000001</v>
      </c>
      <c r="J179" s="177">
        <f t="shared" si="64"/>
        <v>17751.2</v>
      </c>
      <c r="K179" s="135">
        <f>K180</f>
        <v>18948.7</v>
      </c>
    </row>
    <row r="180" spans="1:11" ht="54" customHeight="1">
      <c r="A180" s="288"/>
      <c r="B180" s="114"/>
      <c r="C180" s="55" t="s">
        <v>142</v>
      </c>
      <c r="D180" s="14" t="s">
        <v>17</v>
      </c>
      <c r="E180" s="14" t="s">
        <v>170</v>
      </c>
      <c r="F180" s="14" t="s">
        <v>164</v>
      </c>
      <c r="G180" s="14" t="s">
        <v>141</v>
      </c>
      <c r="H180" s="66"/>
      <c r="I180" s="177">
        <f t="shared" si="64"/>
        <v>19798.900000000001</v>
      </c>
      <c r="J180" s="177">
        <f t="shared" si="64"/>
        <v>17751.2</v>
      </c>
      <c r="K180" s="135">
        <f>K181</f>
        <v>18948.7</v>
      </c>
    </row>
    <row r="181" spans="1:11" ht="39.75" customHeight="1">
      <c r="A181" s="288"/>
      <c r="B181" s="114"/>
      <c r="C181" s="22" t="s">
        <v>144</v>
      </c>
      <c r="D181" s="14" t="s">
        <v>17</v>
      </c>
      <c r="E181" s="14" t="s">
        <v>170</v>
      </c>
      <c r="F181" s="14" t="s">
        <v>164</v>
      </c>
      <c r="G181" s="14" t="s">
        <v>145</v>
      </c>
      <c r="H181" s="66"/>
      <c r="I181" s="177">
        <f>I182+I186</f>
        <v>19798.900000000001</v>
      </c>
      <c r="J181" s="177">
        <f t="shared" ref="J181:K181" si="65">J182+J186</f>
        <v>17751.2</v>
      </c>
      <c r="K181" s="177">
        <f t="shared" si="65"/>
        <v>18948.7</v>
      </c>
    </row>
    <row r="182" spans="1:11" ht="33.75" customHeight="1">
      <c r="A182" s="288"/>
      <c r="B182" s="114"/>
      <c r="C182" s="82" t="s">
        <v>143</v>
      </c>
      <c r="D182" s="53" t="s">
        <v>17</v>
      </c>
      <c r="E182" s="83" t="s">
        <v>170</v>
      </c>
      <c r="F182" s="84" t="s">
        <v>164</v>
      </c>
      <c r="G182" s="84" t="s">
        <v>146</v>
      </c>
      <c r="H182" s="78"/>
      <c r="I182" s="181">
        <f t="shared" ref="I182:J182" si="66">I183+I184+I185</f>
        <v>14023.8</v>
      </c>
      <c r="J182" s="181">
        <f t="shared" si="66"/>
        <v>17751.2</v>
      </c>
      <c r="K182" s="138">
        <f>K183+K184+K185</f>
        <v>18948.7</v>
      </c>
    </row>
    <row r="183" spans="1:11" ht="58.5" customHeight="1">
      <c r="A183" s="288"/>
      <c r="B183" s="114"/>
      <c r="C183" s="26" t="s">
        <v>218</v>
      </c>
      <c r="D183" s="27" t="s">
        <v>17</v>
      </c>
      <c r="E183" s="27" t="s">
        <v>170</v>
      </c>
      <c r="F183" s="27" t="s">
        <v>164</v>
      </c>
      <c r="G183" s="27" t="s">
        <v>146</v>
      </c>
      <c r="H183" s="27" t="s">
        <v>219</v>
      </c>
      <c r="I183" s="189">
        <f>9384.4+339-779</f>
        <v>8944.4</v>
      </c>
      <c r="J183" s="189">
        <f>9618.8+352.6+2187.5</f>
        <v>12158.9</v>
      </c>
      <c r="K183" s="130">
        <f>10165.6+366.7+2187.5</f>
        <v>12719.800000000001</v>
      </c>
    </row>
    <row r="184" spans="1:11" ht="36.75" customHeight="1">
      <c r="A184" s="288"/>
      <c r="B184" s="114"/>
      <c r="C184" s="26" t="s">
        <v>221</v>
      </c>
      <c r="D184" s="27" t="s">
        <v>17</v>
      </c>
      <c r="E184" s="27" t="s">
        <v>170</v>
      </c>
      <c r="F184" s="27" t="s">
        <v>164</v>
      </c>
      <c r="G184" s="27" t="s">
        <v>146</v>
      </c>
      <c r="H184" s="27" t="s">
        <v>220</v>
      </c>
      <c r="I184" s="214">
        <f>5300.4-420</f>
        <v>4880.3999999999996</v>
      </c>
      <c r="J184" s="189">
        <f>5179+233.3</f>
        <v>5412.3</v>
      </c>
      <c r="K184" s="130">
        <f>5806.2+242.7</f>
        <v>6048.9</v>
      </c>
    </row>
    <row r="185" spans="1:11" ht="29.25" customHeight="1">
      <c r="A185" s="288"/>
      <c r="B185" s="114"/>
      <c r="C185" s="28" t="s">
        <v>211</v>
      </c>
      <c r="D185" s="29" t="s">
        <v>17</v>
      </c>
      <c r="E185" s="29" t="s">
        <v>170</v>
      </c>
      <c r="F185" s="29" t="s">
        <v>164</v>
      </c>
      <c r="G185" s="29" t="s">
        <v>146</v>
      </c>
      <c r="H185" s="29" t="s">
        <v>210</v>
      </c>
      <c r="I185" s="173">
        <v>199</v>
      </c>
      <c r="J185" s="173">
        <v>180</v>
      </c>
      <c r="K185" s="131">
        <v>180</v>
      </c>
    </row>
    <row r="186" spans="1:11" ht="98.25" customHeight="1">
      <c r="A186" s="288"/>
      <c r="B186" s="114"/>
      <c r="C186" s="82" t="s">
        <v>240</v>
      </c>
      <c r="D186" s="53" t="s">
        <v>17</v>
      </c>
      <c r="E186" s="83" t="s">
        <v>170</v>
      </c>
      <c r="F186" s="84" t="s">
        <v>164</v>
      </c>
      <c r="G186" s="84" t="s">
        <v>181</v>
      </c>
      <c r="H186" s="78"/>
      <c r="I186" s="181">
        <f t="shared" ref="I186:J186" si="67">I187</f>
        <v>5775.1</v>
      </c>
      <c r="J186" s="181">
        <f t="shared" si="67"/>
        <v>0</v>
      </c>
      <c r="K186" s="138">
        <f>K187</f>
        <v>0</v>
      </c>
    </row>
    <row r="187" spans="1:11" ht="60.75" customHeight="1">
      <c r="A187" s="288"/>
      <c r="B187" s="114"/>
      <c r="C187" s="28" t="s">
        <v>218</v>
      </c>
      <c r="D187" s="29" t="s">
        <v>17</v>
      </c>
      <c r="E187" s="29" t="s">
        <v>170</v>
      </c>
      <c r="F187" s="29" t="s">
        <v>164</v>
      </c>
      <c r="G187" s="29" t="s">
        <v>181</v>
      </c>
      <c r="H187" s="29" t="s">
        <v>219</v>
      </c>
      <c r="I187" s="173">
        <v>5775.1</v>
      </c>
      <c r="J187" s="173">
        <v>0</v>
      </c>
      <c r="K187" s="131">
        <v>0</v>
      </c>
    </row>
    <row r="188" spans="1:11" ht="30.75" customHeight="1">
      <c r="A188" s="288"/>
      <c r="B188" s="114"/>
      <c r="C188" s="16" t="s">
        <v>51</v>
      </c>
      <c r="D188" s="14" t="s">
        <v>17</v>
      </c>
      <c r="E188" s="23" t="s">
        <v>170</v>
      </c>
      <c r="F188" s="37" t="s">
        <v>164</v>
      </c>
      <c r="G188" s="57" t="s">
        <v>72</v>
      </c>
      <c r="H188" s="43"/>
      <c r="I188" s="168">
        <f t="shared" ref="I188:J188" si="68">I189</f>
        <v>6100</v>
      </c>
      <c r="J188" s="168">
        <f t="shared" si="68"/>
        <v>0</v>
      </c>
      <c r="K188" s="15">
        <f>K189</f>
        <v>0</v>
      </c>
    </row>
    <row r="189" spans="1:11" ht="32.25" customHeight="1">
      <c r="A189" s="288"/>
      <c r="B189" s="114"/>
      <c r="C189" s="16" t="s">
        <v>52</v>
      </c>
      <c r="D189" s="14" t="s">
        <v>17</v>
      </c>
      <c r="E189" s="23" t="s">
        <v>170</v>
      </c>
      <c r="F189" s="37" t="s">
        <v>164</v>
      </c>
      <c r="G189" s="57" t="s">
        <v>73</v>
      </c>
      <c r="H189" s="14"/>
      <c r="I189" s="168">
        <f>I190</f>
        <v>6100</v>
      </c>
      <c r="J189" s="168">
        <f>J190</f>
        <v>0</v>
      </c>
      <c r="K189" s="168">
        <f>K190</f>
        <v>0</v>
      </c>
    </row>
    <row r="190" spans="1:11" ht="108.75" customHeight="1">
      <c r="A190" s="288"/>
      <c r="B190" s="114"/>
      <c r="C190" s="120" t="s">
        <v>272</v>
      </c>
      <c r="D190" s="121" t="s">
        <v>17</v>
      </c>
      <c r="E190" s="121" t="s">
        <v>170</v>
      </c>
      <c r="F190" s="121" t="s">
        <v>164</v>
      </c>
      <c r="G190" s="121" t="s">
        <v>271</v>
      </c>
      <c r="H190" s="121"/>
      <c r="I190" s="194">
        <f t="shared" ref="I190:J190" si="69">I191</f>
        <v>6100</v>
      </c>
      <c r="J190" s="194">
        <f t="shared" si="69"/>
        <v>0</v>
      </c>
      <c r="K190" s="163">
        <f>K191</f>
        <v>0</v>
      </c>
    </row>
    <row r="191" spans="1:11" ht="35.25" customHeight="1">
      <c r="A191" s="288"/>
      <c r="B191" s="114"/>
      <c r="C191" s="26" t="s">
        <v>221</v>
      </c>
      <c r="D191" s="122" t="s">
        <v>17</v>
      </c>
      <c r="E191" s="122" t="s">
        <v>170</v>
      </c>
      <c r="F191" s="122" t="s">
        <v>164</v>
      </c>
      <c r="G191" s="122" t="s">
        <v>271</v>
      </c>
      <c r="H191" s="122" t="s">
        <v>220</v>
      </c>
      <c r="I191" s="195">
        <v>6100</v>
      </c>
      <c r="J191" s="195">
        <v>0</v>
      </c>
      <c r="K191" s="164">
        <v>0</v>
      </c>
    </row>
    <row r="192" spans="1:11" ht="23.65" customHeight="1">
      <c r="A192" s="288"/>
      <c r="B192" s="114"/>
      <c r="C192" s="30" t="s">
        <v>0</v>
      </c>
      <c r="D192" s="14" t="s">
        <v>17</v>
      </c>
      <c r="E192" s="14" t="s">
        <v>170</v>
      </c>
      <c r="F192" s="14" t="s">
        <v>171</v>
      </c>
      <c r="G192" s="14" t="s">
        <v>18</v>
      </c>
      <c r="H192" s="14" t="s">
        <v>18</v>
      </c>
      <c r="I192" s="168">
        <f>I193</f>
        <v>108.4</v>
      </c>
      <c r="J192" s="168">
        <f t="shared" ref="J192:K192" si="70">J193</f>
        <v>0</v>
      </c>
      <c r="K192" s="168">
        <f t="shared" si="70"/>
        <v>0</v>
      </c>
    </row>
    <row r="193" spans="1:11" ht="21.75" customHeight="1">
      <c r="A193" s="288"/>
      <c r="B193" s="114"/>
      <c r="C193" s="117" t="s">
        <v>51</v>
      </c>
      <c r="D193" s="118" t="s">
        <v>17</v>
      </c>
      <c r="E193" s="118" t="s">
        <v>170</v>
      </c>
      <c r="F193" s="118" t="s">
        <v>171</v>
      </c>
      <c r="G193" s="118" t="s">
        <v>72</v>
      </c>
      <c r="H193" s="35"/>
      <c r="I193" s="193">
        <f t="shared" ref="I193:J195" si="71">I194</f>
        <v>108.4</v>
      </c>
      <c r="J193" s="193">
        <f t="shared" si="71"/>
        <v>0</v>
      </c>
      <c r="K193" s="161">
        <f>K194</f>
        <v>0</v>
      </c>
    </row>
    <row r="194" spans="1:11" ht="24" customHeight="1">
      <c r="A194" s="288"/>
      <c r="B194" s="114"/>
      <c r="C194" s="119" t="s">
        <v>52</v>
      </c>
      <c r="D194" s="118" t="s">
        <v>17</v>
      </c>
      <c r="E194" s="41" t="s">
        <v>170</v>
      </c>
      <c r="F194" s="41" t="s">
        <v>171</v>
      </c>
      <c r="G194" s="41" t="s">
        <v>73</v>
      </c>
      <c r="H194" s="41"/>
      <c r="I194" s="185">
        <f t="shared" si="71"/>
        <v>108.4</v>
      </c>
      <c r="J194" s="185">
        <f t="shared" si="71"/>
        <v>0</v>
      </c>
      <c r="K194" s="162">
        <f>K195</f>
        <v>0</v>
      </c>
    </row>
    <row r="195" spans="1:11" ht="66.75" customHeight="1">
      <c r="A195" s="288"/>
      <c r="B195" s="114"/>
      <c r="C195" s="120" t="s">
        <v>195</v>
      </c>
      <c r="D195" s="121" t="s">
        <v>17</v>
      </c>
      <c r="E195" s="121" t="s">
        <v>170</v>
      </c>
      <c r="F195" s="121" t="s">
        <v>171</v>
      </c>
      <c r="G195" s="121" t="s">
        <v>196</v>
      </c>
      <c r="H195" s="121"/>
      <c r="I195" s="194">
        <f t="shared" si="71"/>
        <v>108.4</v>
      </c>
      <c r="J195" s="194">
        <f t="shared" si="71"/>
        <v>0</v>
      </c>
      <c r="K195" s="163">
        <f>K196</f>
        <v>0</v>
      </c>
    </row>
    <row r="196" spans="1:11" ht="37.35" customHeight="1">
      <c r="A196" s="288"/>
      <c r="B196" s="114"/>
      <c r="C196" s="44" t="s">
        <v>213</v>
      </c>
      <c r="D196" s="122" t="s">
        <v>17</v>
      </c>
      <c r="E196" s="122" t="s">
        <v>170</v>
      </c>
      <c r="F196" s="122" t="s">
        <v>171</v>
      </c>
      <c r="G196" s="122" t="s">
        <v>196</v>
      </c>
      <c r="H196" s="122" t="s">
        <v>212</v>
      </c>
      <c r="I196" s="195">
        <v>108.4</v>
      </c>
      <c r="J196" s="195">
        <v>0</v>
      </c>
      <c r="K196" s="164">
        <v>0</v>
      </c>
    </row>
    <row r="197" spans="1:11" ht="18.75">
      <c r="A197" s="288"/>
      <c r="B197" s="114"/>
      <c r="C197" s="13" t="s">
        <v>33</v>
      </c>
      <c r="D197" s="14" t="s">
        <v>17</v>
      </c>
      <c r="E197" s="14" t="s">
        <v>167</v>
      </c>
      <c r="F197" s="14"/>
      <c r="G197" s="14"/>
      <c r="H197" s="43"/>
      <c r="I197" s="196">
        <f>I198+I203</f>
        <v>2101.1</v>
      </c>
      <c r="J197" s="196">
        <f t="shared" ref="J197:K197" si="72">J198</f>
        <v>607.29999999999995</v>
      </c>
      <c r="K197" s="196">
        <f t="shared" si="72"/>
        <v>631.6</v>
      </c>
    </row>
    <row r="198" spans="1:11" ht="18.75">
      <c r="A198" s="288"/>
      <c r="B198" s="114"/>
      <c r="C198" s="87" t="s">
        <v>34</v>
      </c>
      <c r="D198" s="14" t="s">
        <v>17</v>
      </c>
      <c r="E198" s="61" t="s">
        <v>167</v>
      </c>
      <c r="F198" s="61" t="s">
        <v>164</v>
      </c>
      <c r="G198" s="61"/>
      <c r="H198" s="62"/>
      <c r="I198" s="197">
        <f t="shared" ref="I198:J201" si="73">I199</f>
        <v>583.9</v>
      </c>
      <c r="J198" s="197">
        <f t="shared" si="73"/>
        <v>607.29999999999995</v>
      </c>
      <c r="K198" s="153">
        <f>K199</f>
        <v>631.6</v>
      </c>
    </row>
    <row r="199" spans="1:11" ht="18.75">
      <c r="A199" s="288"/>
      <c r="B199" s="114"/>
      <c r="C199" s="16" t="s">
        <v>51</v>
      </c>
      <c r="D199" s="14" t="s">
        <v>17</v>
      </c>
      <c r="E199" s="14" t="s">
        <v>167</v>
      </c>
      <c r="F199" s="14" t="s">
        <v>164</v>
      </c>
      <c r="G199" s="14" t="s">
        <v>72</v>
      </c>
      <c r="H199" s="43"/>
      <c r="I199" s="197">
        <f t="shared" si="73"/>
        <v>583.9</v>
      </c>
      <c r="J199" s="197">
        <f t="shared" si="73"/>
        <v>607.29999999999995</v>
      </c>
      <c r="K199" s="153">
        <f>K200</f>
        <v>631.6</v>
      </c>
    </row>
    <row r="200" spans="1:11" ht="18.75">
      <c r="A200" s="288"/>
      <c r="B200" s="114"/>
      <c r="C200" s="16" t="s">
        <v>52</v>
      </c>
      <c r="D200" s="14" t="s">
        <v>17</v>
      </c>
      <c r="E200" s="14" t="s">
        <v>167</v>
      </c>
      <c r="F200" s="14" t="s">
        <v>164</v>
      </c>
      <c r="G200" s="14" t="s">
        <v>73</v>
      </c>
      <c r="H200" s="14"/>
      <c r="I200" s="197">
        <f t="shared" si="73"/>
        <v>583.9</v>
      </c>
      <c r="J200" s="197">
        <f t="shared" si="73"/>
        <v>607.29999999999995</v>
      </c>
      <c r="K200" s="153">
        <f>K201</f>
        <v>631.6</v>
      </c>
    </row>
    <row r="201" spans="1:11" ht="37.5">
      <c r="A201" s="288"/>
      <c r="B201" s="114"/>
      <c r="C201" s="56" t="s">
        <v>55</v>
      </c>
      <c r="D201" s="18" t="s">
        <v>17</v>
      </c>
      <c r="E201" s="18" t="s">
        <v>167</v>
      </c>
      <c r="F201" s="18" t="s">
        <v>164</v>
      </c>
      <c r="G201" s="18" t="s">
        <v>133</v>
      </c>
      <c r="H201" s="25"/>
      <c r="I201" s="198">
        <f t="shared" si="73"/>
        <v>583.9</v>
      </c>
      <c r="J201" s="198">
        <f t="shared" si="73"/>
        <v>607.29999999999995</v>
      </c>
      <c r="K201" s="154">
        <f>K202</f>
        <v>631.6</v>
      </c>
    </row>
    <row r="202" spans="1:11" ht="18.75">
      <c r="A202" s="288"/>
      <c r="B202" s="114"/>
      <c r="C202" s="115" t="s">
        <v>217</v>
      </c>
      <c r="D202" s="113" t="s">
        <v>17</v>
      </c>
      <c r="E202" s="113" t="s">
        <v>167</v>
      </c>
      <c r="F202" s="113" t="s">
        <v>164</v>
      </c>
      <c r="G202" s="218" t="s">
        <v>133</v>
      </c>
      <c r="H202" s="113" t="s">
        <v>216</v>
      </c>
      <c r="I202" s="199">
        <v>583.9</v>
      </c>
      <c r="J202" s="199">
        <v>607.29999999999995</v>
      </c>
      <c r="K202" s="165">
        <v>631.6</v>
      </c>
    </row>
    <row r="203" spans="1:11" ht="18.75">
      <c r="A203" s="288"/>
      <c r="B203" s="114"/>
      <c r="C203" s="228" t="s">
        <v>261</v>
      </c>
      <c r="D203" s="66" t="s">
        <v>17</v>
      </c>
      <c r="E203" s="229" t="s">
        <v>167</v>
      </c>
      <c r="F203" s="14" t="s">
        <v>171</v>
      </c>
      <c r="G203" s="230"/>
      <c r="H203" s="231"/>
      <c r="I203" s="232">
        <f t="shared" ref="I203:K206" si="74">I204</f>
        <v>1517.2</v>
      </c>
      <c r="J203" s="233">
        <f t="shared" si="74"/>
        <v>0</v>
      </c>
      <c r="K203" s="234">
        <f t="shared" si="74"/>
        <v>0</v>
      </c>
    </row>
    <row r="204" spans="1:11" ht="56.25">
      <c r="A204" s="288"/>
      <c r="B204" s="114"/>
      <c r="C204" s="235" t="s">
        <v>266</v>
      </c>
      <c r="D204" s="32" t="s">
        <v>17</v>
      </c>
      <c r="E204" s="236" t="s">
        <v>167</v>
      </c>
      <c r="F204" s="11" t="s">
        <v>171</v>
      </c>
      <c r="G204" s="229" t="s">
        <v>263</v>
      </c>
      <c r="H204" s="237"/>
      <c r="I204" s="238">
        <f t="shared" si="74"/>
        <v>1517.2</v>
      </c>
      <c r="J204" s="233">
        <f t="shared" si="74"/>
        <v>0</v>
      </c>
      <c r="K204" s="234">
        <f t="shared" si="74"/>
        <v>0</v>
      </c>
    </row>
    <row r="205" spans="1:11" ht="37.5">
      <c r="A205" s="288"/>
      <c r="B205" s="114"/>
      <c r="C205" s="235" t="s">
        <v>267</v>
      </c>
      <c r="D205" s="11" t="s">
        <v>17</v>
      </c>
      <c r="E205" s="236" t="s">
        <v>167</v>
      </c>
      <c r="F205" s="11" t="s">
        <v>171</v>
      </c>
      <c r="G205" s="236" t="s">
        <v>264</v>
      </c>
      <c r="H205" s="236"/>
      <c r="I205" s="238">
        <f t="shared" si="74"/>
        <v>1517.2</v>
      </c>
      <c r="J205" s="233">
        <f t="shared" si="74"/>
        <v>0</v>
      </c>
      <c r="K205" s="234">
        <f t="shared" si="74"/>
        <v>0</v>
      </c>
    </row>
    <row r="206" spans="1:11" ht="18.75">
      <c r="A206" s="288"/>
      <c r="B206" s="114"/>
      <c r="C206" s="239" t="s">
        <v>262</v>
      </c>
      <c r="D206" s="38" t="s">
        <v>17</v>
      </c>
      <c r="E206" s="240" t="s">
        <v>167</v>
      </c>
      <c r="F206" s="18" t="s">
        <v>171</v>
      </c>
      <c r="G206" s="240" t="s">
        <v>265</v>
      </c>
      <c r="H206" s="241"/>
      <c r="I206" s="242">
        <f t="shared" si="74"/>
        <v>1517.2</v>
      </c>
      <c r="J206" s="243">
        <f t="shared" si="74"/>
        <v>0</v>
      </c>
      <c r="K206" s="244">
        <f t="shared" si="74"/>
        <v>0</v>
      </c>
    </row>
    <row r="207" spans="1:11" ht="18.75">
      <c r="A207" s="288"/>
      <c r="B207" s="114"/>
      <c r="C207" s="245" t="s">
        <v>217</v>
      </c>
      <c r="D207" s="35" t="s">
        <v>17</v>
      </c>
      <c r="E207" s="237" t="s">
        <v>167</v>
      </c>
      <c r="F207" s="21" t="s">
        <v>171</v>
      </c>
      <c r="G207" s="237" t="s">
        <v>265</v>
      </c>
      <c r="H207" s="237" t="s">
        <v>216</v>
      </c>
      <c r="I207" s="246">
        <v>1517.2</v>
      </c>
      <c r="J207" s="247">
        <v>0</v>
      </c>
      <c r="K207" s="248">
        <v>0</v>
      </c>
    </row>
    <row r="208" spans="1:11" ht="18.75">
      <c r="A208" s="288"/>
      <c r="B208" s="114"/>
      <c r="C208" s="81" t="s">
        <v>32</v>
      </c>
      <c r="D208" s="14" t="s">
        <v>17</v>
      </c>
      <c r="E208" s="14" t="s">
        <v>168</v>
      </c>
      <c r="F208" s="66"/>
      <c r="G208" s="66" t="s">
        <v>18</v>
      </c>
      <c r="H208" s="66" t="s">
        <v>18</v>
      </c>
      <c r="I208" s="177">
        <f t="shared" ref="I208:J208" si="75">I209</f>
        <v>253.6</v>
      </c>
      <c r="J208" s="177">
        <f t="shared" si="75"/>
        <v>180</v>
      </c>
      <c r="K208" s="135">
        <f>K209</f>
        <v>175</v>
      </c>
    </row>
    <row r="209" spans="1:11" ht="18.75">
      <c r="A209" s="288"/>
      <c r="B209" s="114"/>
      <c r="C209" s="81" t="s">
        <v>58</v>
      </c>
      <c r="D209" s="14" t="s">
        <v>17</v>
      </c>
      <c r="E209" s="14" t="s">
        <v>168</v>
      </c>
      <c r="F209" s="14" t="s">
        <v>164</v>
      </c>
      <c r="G209" s="66" t="s">
        <v>18</v>
      </c>
      <c r="H209" s="66" t="s">
        <v>18</v>
      </c>
      <c r="I209" s="177">
        <f t="shared" ref="I209:J209" si="76">I211</f>
        <v>253.6</v>
      </c>
      <c r="J209" s="177">
        <f t="shared" si="76"/>
        <v>180</v>
      </c>
      <c r="K209" s="135">
        <f>K211</f>
        <v>175</v>
      </c>
    </row>
    <row r="210" spans="1:11" ht="56.25">
      <c r="A210" s="288"/>
      <c r="B210" s="114"/>
      <c r="C210" s="30" t="s">
        <v>59</v>
      </c>
      <c r="D210" s="14" t="s">
        <v>17</v>
      </c>
      <c r="E210" s="14" t="s">
        <v>168</v>
      </c>
      <c r="F210" s="14" t="s">
        <v>164</v>
      </c>
      <c r="G210" s="14" t="s">
        <v>140</v>
      </c>
      <c r="H210" s="66"/>
      <c r="I210" s="177">
        <f t="shared" ref="I210:J212" si="77">I211</f>
        <v>253.6</v>
      </c>
      <c r="J210" s="177">
        <f t="shared" si="77"/>
        <v>180</v>
      </c>
      <c r="K210" s="135">
        <f>K211</f>
        <v>175</v>
      </c>
    </row>
    <row r="211" spans="1:11" ht="56.25">
      <c r="A211" s="288"/>
      <c r="B211" s="114"/>
      <c r="C211" s="63" t="s">
        <v>148</v>
      </c>
      <c r="D211" s="14" t="s">
        <v>17</v>
      </c>
      <c r="E211" s="14" t="s">
        <v>168</v>
      </c>
      <c r="F211" s="14" t="s">
        <v>164</v>
      </c>
      <c r="G211" s="14" t="s">
        <v>147</v>
      </c>
      <c r="H211" s="66"/>
      <c r="I211" s="177">
        <f t="shared" si="77"/>
        <v>253.6</v>
      </c>
      <c r="J211" s="177">
        <f t="shared" si="77"/>
        <v>180</v>
      </c>
      <c r="K211" s="135">
        <f>K212</f>
        <v>175</v>
      </c>
    </row>
    <row r="212" spans="1:11" ht="37.5">
      <c r="A212" s="288"/>
      <c r="B212" s="114"/>
      <c r="C212" s="85" t="s">
        <v>151</v>
      </c>
      <c r="D212" s="14" t="s">
        <v>17</v>
      </c>
      <c r="E212" s="14" t="s">
        <v>168</v>
      </c>
      <c r="F212" s="14" t="s">
        <v>164</v>
      </c>
      <c r="G212" s="14" t="s">
        <v>150</v>
      </c>
      <c r="H212" s="67"/>
      <c r="I212" s="192">
        <f t="shared" si="77"/>
        <v>253.6</v>
      </c>
      <c r="J212" s="192">
        <f t="shared" si="77"/>
        <v>180</v>
      </c>
      <c r="K212" s="152">
        <f>K213</f>
        <v>175</v>
      </c>
    </row>
    <row r="213" spans="1:11" ht="35.25" customHeight="1">
      <c r="A213" s="288"/>
      <c r="B213" s="114"/>
      <c r="C213" s="86" t="s">
        <v>149</v>
      </c>
      <c r="D213" s="57" t="s">
        <v>17</v>
      </c>
      <c r="E213" s="18" t="s">
        <v>168</v>
      </c>
      <c r="F213" s="18" t="s">
        <v>164</v>
      </c>
      <c r="G213" s="18" t="s">
        <v>152</v>
      </c>
      <c r="H213" s="25"/>
      <c r="I213" s="178">
        <f t="shared" ref="I213:J213" si="78">I215+I214</f>
        <v>253.6</v>
      </c>
      <c r="J213" s="178">
        <f t="shared" si="78"/>
        <v>180</v>
      </c>
      <c r="K213" s="136">
        <f>K215+K214</f>
        <v>175</v>
      </c>
    </row>
    <row r="214" spans="1:11" ht="60.75" customHeight="1">
      <c r="A214" s="288"/>
      <c r="B214" s="114"/>
      <c r="C214" s="26" t="s">
        <v>218</v>
      </c>
      <c r="D214" s="27" t="s">
        <v>17</v>
      </c>
      <c r="E214" s="27" t="s">
        <v>168</v>
      </c>
      <c r="F214" s="27" t="s">
        <v>164</v>
      </c>
      <c r="G214" s="27" t="s">
        <v>152</v>
      </c>
      <c r="H214" s="27" t="s">
        <v>219</v>
      </c>
      <c r="I214" s="215">
        <f>20-1</f>
        <v>19</v>
      </c>
      <c r="J214" s="190">
        <v>20</v>
      </c>
      <c r="K214" s="80">
        <v>20</v>
      </c>
    </row>
    <row r="215" spans="1:11" ht="36" customHeight="1">
      <c r="A215" s="288"/>
      <c r="B215" s="114"/>
      <c r="C215" s="28" t="s">
        <v>221</v>
      </c>
      <c r="D215" s="29" t="s">
        <v>17</v>
      </c>
      <c r="E215" s="29" t="s">
        <v>168</v>
      </c>
      <c r="F215" s="29" t="s">
        <v>164</v>
      </c>
      <c r="G215" s="29" t="s">
        <v>152</v>
      </c>
      <c r="H215" s="29" t="s">
        <v>220</v>
      </c>
      <c r="I215" s="256">
        <f>180+54.6</f>
        <v>234.6</v>
      </c>
      <c r="J215" s="200">
        <v>160</v>
      </c>
      <c r="K215" s="155">
        <v>155</v>
      </c>
    </row>
    <row r="216" spans="1:11" ht="32.450000000000003" customHeight="1">
      <c r="A216" s="250"/>
      <c r="B216" s="257"/>
      <c r="C216" s="260" t="s">
        <v>279</v>
      </c>
      <c r="D216" s="261" t="s">
        <v>17</v>
      </c>
      <c r="E216" s="261" t="s">
        <v>169</v>
      </c>
      <c r="F216" s="264"/>
      <c r="G216" s="264"/>
      <c r="H216" s="264"/>
      <c r="I216" s="269">
        <f t="shared" ref="I216:K220" si="79">I217</f>
        <v>160</v>
      </c>
      <c r="J216" s="269">
        <f t="shared" si="79"/>
        <v>0</v>
      </c>
      <c r="K216" s="269">
        <f t="shared" si="79"/>
        <v>0</v>
      </c>
    </row>
    <row r="217" spans="1:11" ht="36" customHeight="1">
      <c r="A217" s="250"/>
      <c r="B217" s="257"/>
      <c r="C217" s="270" t="s">
        <v>280</v>
      </c>
      <c r="D217" s="261" t="s">
        <v>17</v>
      </c>
      <c r="E217" s="268" t="s">
        <v>169</v>
      </c>
      <c r="F217" s="267" t="s">
        <v>164</v>
      </c>
      <c r="G217" s="263"/>
      <c r="H217" s="263"/>
      <c r="I217" s="269">
        <f t="shared" si="79"/>
        <v>160</v>
      </c>
      <c r="J217" s="269">
        <f t="shared" si="79"/>
        <v>0</v>
      </c>
      <c r="K217" s="269">
        <f t="shared" si="79"/>
        <v>0</v>
      </c>
    </row>
    <row r="218" spans="1:11" ht="36" customHeight="1">
      <c r="A218" s="250"/>
      <c r="B218" s="257"/>
      <c r="C218" s="262" t="s">
        <v>51</v>
      </c>
      <c r="D218" s="261" t="s">
        <v>17</v>
      </c>
      <c r="E218" s="268" t="s">
        <v>169</v>
      </c>
      <c r="F218" s="267" t="s">
        <v>164</v>
      </c>
      <c r="G218" s="261" t="s">
        <v>72</v>
      </c>
      <c r="H218" s="263" t="s">
        <v>18</v>
      </c>
      <c r="I218" s="269">
        <f t="shared" si="79"/>
        <v>160</v>
      </c>
      <c r="J218" s="269">
        <f t="shared" si="79"/>
        <v>0</v>
      </c>
      <c r="K218" s="269">
        <f t="shared" si="79"/>
        <v>0</v>
      </c>
    </row>
    <row r="219" spans="1:11" ht="36" customHeight="1">
      <c r="A219" s="250"/>
      <c r="B219" s="257"/>
      <c r="C219" s="262" t="s">
        <v>52</v>
      </c>
      <c r="D219" s="261" t="s">
        <v>17</v>
      </c>
      <c r="E219" s="265" t="s">
        <v>169</v>
      </c>
      <c r="F219" s="261" t="s">
        <v>164</v>
      </c>
      <c r="G219" s="261" t="s">
        <v>73</v>
      </c>
      <c r="H219" s="264"/>
      <c r="I219" s="269">
        <f t="shared" si="79"/>
        <v>160</v>
      </c>
      <c r="J219" s="269">
        <f t="shared" si="79"/>
        <v>0</v>
      </c>
      <c r="K219" s="269">
        <f t="shared" si="79"/>
        <v>0</v>
      </c>
    </row>
    <row r="220" spans="1:11" ht="36" customHeight="1">
      <c r="A220" s="250"/>
      <c r="B220" s="257"/>
      <c r="C220" s="259" t="s">
        <v>281</v>
      </c>
      <c r="D220" s="266" t="s">
        <v>17</v>
      </c>
      <c r="E220" s="249" t="s">
        <v>169</v>
      </c>
      <c r="F220" s="266" t="s">
        <v>164</v>
      </c>
      <c r="G220" s="266" t="s">
        <v>282</v>
      </c>
      <c r="H220" s="213"/>
      <c r="I220" s="258">
        <f t="shared" si="79"/>
        <v>160</v>
      </c>
      <c r="J220" s="258">
        <f t="shared" si="79"/>
        <v>0</v>
      </c>
      <c r="K220" s="258">
        <f t="shared" si="79"/>
        <v>0</v>
      </c>
    </row>
    <row r="221" spans="1:11" ht="36" customHeight="1" thickBot="1">
      <c r="A221" s="250"/>
      <c r="B221" s="257"/>
      <c r="C221" s="271" t="s">
        <v>283</v>
      </c>
      <c r="D221" s="272" t="s">
        <v>17</v>
      </c>
      <c r="E221" s="217" t="s">
        <v>169</v>
      </c>
      <c r="F221" s="217" t="s">
        <v>164</v>
      </c>
      <c r="G221" s="217" t="s">
        <v>282</v>
      </c>
      <c r="H221" s="217" t="s">
        <v>284</v>
      </c>
      <c r="I221" s="273">
        <v>160</v>
      </c>
      <c r="J221" s="273">
        <v>0</v>
      </c>
      <c r="K221" s="273">
        <v>0</v>
      </c>
    </row>
    <row r="222" spans="1:11" ht="57" thickBot="1">
      <c r="A222" s="99" t="s">
        <v>35</v>
      </c>
      <c r="B222" s="100"/>
      <c r="C222" s="6" t="s">
        <v>42</v>
      </c>
      <c r="D222" s="7" t="s">
        <v>36</v>
      </c>
      <c r="E222" s="7"/>
      <c r="F222" s="88"/>
      <c r="G222" s="88"/>
      <c r="H222" s="88"/>
      <c r="I222" s="201">
        <f t="shared" ref="I222:J222" si="80">I223</f>
        <v>2391.2000000000003</v>
      </c>
      <c r="J222" s="201">
        <f t="shared" si="80"/>
        <v>2402.4</v>
      </c>
      <c r="K222" s="8">
        <f>K223</f>
        <v>2484</v>
      </c>
    </row>
    <row r="223" spans="1:11" ht="18.75">
      <c r="A223" s="101"/>
      <c r="B223" s="102"/>
      <c r="C223" s="9" t="s">
        <v>19</v>
      </c>
      <c r="D223" s="11" t="s">
        <v>36</v>
      </c>
      <c r="E223" s="11" t="s">
        <v>164</v>
      </c>
      <c r="F223" s="11"/>
      <c r="G223" s="11" t="s">
        <v>18</v>
      </c>
      <c r="H223" s="11" t="s">
        <v>18</v>
      </c>
      <c r="I223" s="202">
        <f t="shared" ref="I223:J223" si="81">I224+I229+I240</f>
        <v>2391.2000000000003</v>
      </c>
      <c r="J223" s="202">
        <f t="shared" si="81"/>
        <v>2402.4</v>
      </c>
      <c r="K223" s="156">
        <f>K224+K229+K240</f>
        <v>2484</v>
      </c>
    </row>
    <row r="224" spans="1:11" ht="37.5">
      <c r="A224" s="101"/>
      <c r="B224" s="103"/>
      <c r="C224" s="56" t="s">
        <v>60</v>
      </c>
      <c r="D224" s="14" t="s">
        <v>36</v>
      </c>
      <c r="E224" s="14" t="s">
        <v>164</v>
      </c>
      <c r="F224" s="14" t="s">
        <v>165</v>
      </c>
      <c r="G224" s="14"/>
      <c r="H224" s="14"/>
      <c r="I224" s="168">
        <f t="shared" ref="I224:J227" si="82">I225</f>
        <v>1425.7</v>
      </c>
      <c r="J224" s="168">
        <f t="shared" si="82"/>
        <v>1482.1</v>
      </c>
      <c r="K224" s="15">
        <f>K225</f>
        <v>1540.8</v>
      </c>
    </row>
    <row r="225" spans="1:11" ht="30" customHeight="1">
      <c r="A225" s="101"/>
      <c r="B225" s="103"/>
      <c r="C225" s="30" t="s">
        <v>47</v>
      </c>
      <c r="D225" s="14" t="s">
        <v>36</v>
      </c>
      <c r="E225" s="14" t="s">
        <v>164</v>
      </c>
      <c r="F225" s="14" t="s">
        <v>165</v>
      </c>
      <c r="G225" s="14" t="s">
        <v>63</v>
      </c>
      <c r="H225" s="14" t="s">
        <v>18</v>
      </c>
      <c r="I225" s="168">
        <f t="shared" si="82"/>
        <v>1425.7</v>
      </c>
      <c r="J225" s="168">
        <f t="shared" si="82"/>
        <v>1482.1</v>
      </c>
      <c r="K225" s="15">
        <f>K226</f>
        <v>1540.8</v>
      </c>
    </row>
    <row r="226" spans="1:11" ht="37.5">
      <c r="A226" s="101"/>
      <c r="B226" s="103"/>
      <c r="C226" s="89" t="s">
        <v>61</v>
      </c>
      <c r="D226" s="18" t="s">
        <v>36</v>
      </c>
      <c r="E226" s="18" t="s">
        <v>164</v>
      </c>
      <c r="F226" s="18" t="s">
        <v>165</v>
      </c>
      <c r="G226" s="14" t="s">
        <v>134</v>
      </c>
      <c r="H226" s="18"/>
      <c r="I226" s="169">
        <f t="shared" si="82"/>
        <v>1425.7</v>
      </c>
      <c r="J226" s="169">
        <f t="shared" si="82"/>
        <v>1482.1</v>
      </c>
      <c r="K226" s="19">
        <f>K227</f>
        <v>1540.8</v>
      </c>
    </row>
    <row r="227" spans="1:11" ht="37.5">
      <c r="A227" s="101"/>
      <c r="B227" s="103"/>
      <c r="C227" s="90" t="s">
        <v>185</v>
      </c>
      <c r="D227" s="18" t="s">
        <v>36</v>
      </c>
      <c r="E227" s="18" t="s">
        <v>164</v>
      </c>
      <c r="F227" s="18" t="s">
        <v>165</v>
      </c>
      <c r="G227" s="18" t="s">
        <v>135</v>
      </c>
      <c r="H227" s="18"/>
      <c r="I227" s="169">
        <f t="shared" si="82"/>
        <v>1425.7</v>
      </c>
      <c r="J227" s="169">
        <f t="shared" si="82"/>
        <v>1482.1</v>
      </c>
      <c r="K227" s="19">
        <f>K228</f>
        <v>1540.8</v>
      </c>
    </row>
    <row r="228" spans="1:11" ht="71.25" customHeight="1">
      <c r="A228" s="101"/>
      <c r="B228" s="103"/>
      <c r="C228" s="26" t="s">
        <v>218</v>
      </c>
      <c r="D228" s="29" t="s">
        <v>36</v>
      </c>
      <c r="E228" s="29" t="s">
        <v>164</v>
      </c>
      <c r="F228" s="29" t="s">
        <v>165</v>
      </c>
      <c r="G228" s="29" t="s">
        <v>135</v>
      </c>
      <c r="H228" s="29" t="s">
        <v>219</v>
      </c>
      <c r="I228" s="173">
        <v>1425.7</v>
      </c>
      <c r="J228" s="173">
        <v>1482.1</v>
      </c>
      <c r="K228" s="131">
        <v>1540.8</v>
      </c>
    </row>
    <row r="229" spans="1:11" ht="58.5" customHeight="1">
      <c r="A229" s="101"/>
      <c r="B229" s="103"/>
      <c r="C229" s="30" t="s">
        <v>37</v>
      </c>
      <c r="D229" s="14" t="s">
        <v>36</v>
      </c>
      <c r="E229" s="14" t="s">
        <v>164</v>
      </c>
      <c r="F229" s="14" t="s">
        <v>166</v>
      </c>
      <c r="G229" s="21"/>
      <c r="H229" s="21"/>
      <c r="I229" s="193">
        <f t="shared" ref="I229:J229" si="83">I230+I236</f>
        <v>920.69999999999993</v>
      </c>
      <c r="J229" s="193">
        <f t="shared" si="83"/>
        <v>875.5</v>
      </c>
      <c r="K229" s="157">
        <f>K230+K236</f>
        <v>898.40000000000009</v>
      </c>
    </row>
    <row r="230" spans="1:11" ht="37.5">
      <c r="A230" s="101"/>
      <c r="B230" s="103"/>
      <c r="C230" s="30" t="s">
        <v>57</v>
      </c>
      <c r="D230" s="14" t="s">
        <v>36</v>
      </c>
      <c r="E230" s="14" t="s">
        <v>164</v>
      </c>
      <c r="F230" s="14" t="s">
        <v>166</v>
      </c>
      <c r="G230" s="14" t="s">
        <v>136</v>
      </c>
      <c r="H230" s="14"/>
      <c r="I230" s="168">
        <f t="shared" ref="I230:J230" si="84">I233+I231</f>
        <v>838.8</v>
      </c>
      <c r="J230" s="168">
        <f t="shared" si="84"/>
        <v>875.5</v>
      </c>
      <c r="K230" s="15">
        <f>K233+K231</f>
        <v>898.40000000000009</v>
      </c>
    </row>
    <row r="231" spans="1:11" ht="37.5">
      <c r="A231" s="101"/>
      <c r="B231" s="103"/>
      <c r="C231" s="17" t="s">
        <v>183</v>
      </c>
      <c r="D231" s="18" t="s">
        <v>36</v>
      </c>
      <c r="E231" s="18" t="s">
        <v>164</v>
      </c>
      <c r="F231" s="18" t="s">
        <v>166</v>
      </c>
      <c r="G231" s="18" t="s">
        <v>178</v>
      </c>
      <c r="H231" s="18"/>
      <c r="I231" s="169">
        <f t="shared" ref="I231:J231" si="85">I232</f>
        <v>558.4</v>
      </c>
      <c r="J231" s="169">
        <f t="shared" si="85"/>
        <v>580.29999999999995</v>
      </c>
      <c r="K231" s="108">
        <f>K232</f>
        <v>603.20000000000005</v>
      </c>
    </row>
    <row r="232" spans="1:11" ht="54">
      <c r="A232" s="101"/>
      <c r="B232" s="103"/>
      <c r="C232" s="107" t="s">
        <v>218</v>
      </c>
      <c r="D232" s="50" t="s">
        <v>36</v>
      </c>
      <c r="E232" s="50" t="s">
        <v>164</v>
      </c>
      <c r="F232" s="50" t="s">
        <v>166</v>
      </c>
      <c r="G232" s="50" t="s">
        <v>178</v>
      </c>
      <c r="H232" s="50" t="s">
        <v>219</v>
      </c>
      <c r="I232" s="180">
        <v>558.4</v>
      </c>
      <c r="J232" s="180">
        <v>580.29999999999995</v>
      </c>
      <c r="K232" s="158">
        <v>603.20000000000005</v>
      </c>
    </row>
    <row r="233" spans="1:11" ht="18.75">
      <c r="A233" s="101"/>
      <c r="B233" s="103"/>
      <c r="C233" s="45" t="s">
        <v>184</v>
      </c>
      <c r="D233" s="18" t="s">
        <v>36</v>
      </c>
      <c r="E233" s="18" t="s">
        <v>164</v>
      </c>
      <c r="F233" s="18" t="s">
        <v>166</v>
      </c>
      <c r="G233" s="18" t="s">
        <v>137</v>
      </c>
      <c r="H233" s="18"/>
      <c r="I233" s="169">
        <f t="shared" ref="I233:J233" si="86">I234+I235</f>
        <v>280.39999999999998</v>
      </c>
      <c r="J233" s="169">
        <f t="shared" si="86"/>
        <v>295.2</v>
      </c>
      <c r="K233" s="19">
        <f>K234+K235</f>
        <v>295.2</v>
      </c>
    </row>
    <row r="234" spans="1:11" ht="36">
      <c r="A234" s="101"/>
      <c r="B234" s="103"/>
      <c r="C234" s="26" t="s">
        <v>221</v>
      </c>
      <c r="D234" s="27" t="s">
        <v>36</v>
      </c>
      <c r="E234" s="27" t="s">
        <v>164</v>
      </c>
      <c r="F234" s="27" t="s">
        <v>166</v>
      </c>
      <c r="G234" s="27" t="s">
        <v>137</v>
      </c>
      <c r="H234" s="27" t="s">
        <v>220</v>
      </c>
      <c r="I234" s="215">
        <f>404.7-143.8</f>
        <v>260.89999999999998</v>
      </c>
      <c r="J234" s="190">
        <v>275.7</v>
      </c>
      <c r="K234" s="80">
        <v>275.7</v>
      </c>
    </row>
    <row r="235" spans="1:11" ht="29.25" customHeight="1">
      <c r="A235" s="101"/>
      <c r="B235" s="103"/>
      <c r="C235" s="26" t="s">
        <v>211</v>
      </c>
      <c r="D235" s="27" t="s">
        <v>36</v>
      </c>
      <c r="E235" s="27" t="s">
        <v>164</v>
      </c>
      <c r="F235" s="27" t="s">
        <v>166</v>
      </c>
      <c r="G235" s="27" t="s">
        <v>137</v>
      </c>
      <c r="H235" s="27" t="s">
        <v>210</v>
      </c>
      <c r="I235" s="190">
        <v>19.5</v>
      </c>
      <c r="J235" s="190">
        <v>19.5</v>
      </c>
      <c r="K235" s="80">
        <v>19.5</v>
      </c>
    </row>
    <row r="236" spans="1:11" ht="18.75">
      <c r="A236" s="104"/>
      <c r="B236" s="103"/>
      <c r="C236" s="16" t="s">
        <v>51</v>
      </c>
      <c r="D236" s="14" t="s">
        <v>36</v>
      </c>
      <c r="E236" s="14" t="s">
        <v>164</v>
      </c>
      <c r="F236" s="14" t="s">
        <v>166</v>
      </c>
      <c r="G236" s="14" t="s">
        <v>72</v>
      </c>
      <c r="H236" s="14"/>
      <c r="I236" s="168">
        <f t="shared" ref="I236:J238" si="87">I237</f>
        <v>81.900000000000006</v>
      </c>
      <c r="J236" s="168">
        <f t="shared" si="87"/>
        <v>0</v>
      </c>
      <c r="K236" s="15">
        <f>K237</f>
        <v>0</v>
      </c>
    </row>
    <row r="237" spans="1:11" ht="18.75">
      <c r="A237" s="104"/>
      <c r="B237" s="103"/>
      <c r="C237" s="30" t="s">
        <v>56</v>
      </c>
      <c r="D237" s="14" t="s">
        <v>36</v>
      </c>
      <c r="E237" s="14" t="s">
        <v>164</v>
      </c>
      <c r="F237" s="14" t="s">
        <v>166</v>
      </c>
      <c r="G237" s="14" t="s">
        <v>73</v>
      </c>
      <c r="H237" s="14"/>
      <c r="I237" s="168">
        <f t="shared" si="87"/>
        <v>81.900000000000006</v>
      </c>
      <c r="J237" s="168">
        <f t="shared" si="87"/>
        <v>0</v>
      </c>
      <c r="K237" s="15">
        <f>K238</f>
        <v>0</v>
      </c>
    </row>
    <row r="238" spans="1:11" ht="57.75" customHeight="1">
      <c r="A238" s="104"/>
      <c r="B238" s="103"/>
      <c r="C238" s="72" t="s">
        <v>139</v>
      </c>
      <c r="D238" s="18" t="s">
        <v>36</v>
      </c>
      <c r="E238" s="18" t="s">
        <v>164</v>
      </c>
      <c r="F238" s="18" t="s">
        <v>166</v>
      </c>
      <c r="G238" s="18" t="s">
        <v>138</v>
      </c>
      <c r="H238" s="18"/>
      <c r="I238" s="169">
        <f t="shared" si="87"/>
        <v>81.900000000000006</v>
      </c>
      <c r="J238" s="169">
        <f t="shared" si="87"/>
        <v>0</v>
      </c>
      <c r="K238" s="19">
        <f>K239</f>
        <v>0</v>
      </c>
    </row>
    <row r="239" spans="1:11" ht="27" customHeight="1">
      <c r="A239" s="104"/>
      <c r="B239" s="103"/>
      <c r="C239" s="44" t="s">
        <v>213</v>
      </c>
      <c r="D239" s="29" t="s">
        <v>36</v>
      </c>
      <c r="E239" s="29" t="s">
        <v>164</v>
      </c>
      <c r="F239" s="29" t="s">
        <v>166</v>
      </c>
      <c r="G239" s="29" t="s">
        <v>138</v>
      </c>
      <c r="H239" s="29" t="s">
        <v>212</v>
      </c>
      <c r="I239" s="180">
        <v>81.900000000000006</v>
      </c>
      <c r="J239" s="180">
        <v>0</v>
      </c>
      <c r="K239" s="51">
        <v>0</v>
      </c>
    </row>
    <row r="240" spans="1:11" ht="27" customHeight="1">
      <c r="A240" s="104"/>
      <c r="B240" s="103"/>
      <c r="C240" s="58" t="s">
        <v>22</v>
      </c>
      <c r="D240" s="11" t="s">
        <v>36</v>
      </c>
      <c r="E240" s="11" t="s">
        <v>164</v>
      </c>
      <c r="F240" s="11" t="s">
        <v>169</v>
      </c>
      <c r="G240" s="11"/>
      <c r="H240" s="11"/>
      <c r="I240" s="167">
        <f t="shared" ref="I240:J241" si="88">I241</f>
        <v>44.8</v>
      </c>
      <c r="J240" s="167">
        <f t="shared" si="88"/>
        <v>44.8</v>
      </c>
      <c r="K240" s="109">
        <f>K241</f>
        <v>44.8</v>
      </c>
    </row>
    <row r="241" spans="1:14" ht="27" customHeight="1">
      <c r="A241" s="104"/>
      <c r="B241" s="103"/>
      <c r="C241" s="47" t="s">
        <v>51</v>
      </c>
      <c r="D241" s="14" t="s">
        <v>36</v>
      </c>
      <c r="E241" s="14" t="s">
        <v>164</v>
      </c>
      <c r="F241" s="14" t="s">
        <v>169</v>
      </c>
      <c r="G241" s="14" t="s">
        <v>72</v>
      </c>
      <c r="H241" s="14"/>
      <c r="I241" s="168">
        <f t="shared" si="88"/>
        <v>44.8</v>
      </c>
      <c r="J241" s="168">
        <f t="shared" si="88"/>
        <v>44.8</v>
      </c>
      <c r="K241" s="110">
        <f>K242</f>
        <v>44.8</v>
      </c>
    </row>
    <row r="242" spans="1:14" ht="27" customHeight="1">
      <c r="A242" s="104"/>
      <c r="B242" s="103"/>
      <c r="C242" s="16" t="s">
        <v>52</v>
      </c>
      <c r="D242" s="14" t="s">
        <v>36</v>
      </c>
      <c r="E242" s="14" t="s">
        <v>164</v>
      </c>
      <c r="F242" s="14" t="s">
        <v>169</v>
      </c>
      <c r="G242" s="14" t="s">
        <v>73</v>
      </c>
      <c r="H242" s="14"/>
      <c r="I242" s="168">
        <f t="shared" ref="I242:J242" si="89">I243+I252+I254+I260+I262+I264+I258+I247+I250+I256</f>
        <v>44.8</v>
      </c>
      <c r="J242" s="168">
        <f t="shared" si="89"/>
        <v>44.8</v>
      </c>
      <c r="K242" s="110">
        <f>K243+K252+K254+K260+K262+K264+K258+K247+K250+K256</f>
        <v>44.8</v>
      </c>
    </row>
    <row r="243" spans="1:14" ht="78" customHeight="1">
      <c r="A243" s="104"/>
      <c r="B243" s="103"/>
      <c r="C243" s="17" t="s">
        <v>179</v>
      </c>
      <c r="D243" s="18" t="s">
        <v>36</v>
      </c>
      <c r="E243" s="18" t="s">
        <v>164</v>
      </c>
      <c r="F243" s="18" t="s">
        <v>169</v>
      </c>
      <c r="G243" s="18" t="s">
        <v>180</v>
      </c>
      <c r="H243" s="25"/>
      <c r="I243" s="169">
        <f t="shared" ref="I243:J243" si="90">I244</f>
        <v>44.8</v>
      </c>
      <c r="J243" s="169">
        <f t="shared" si="90"/>
        <v>44.8</v>
      </c>
      <c r="K243" s="108">
        <f>K244</f>
        <v>44.8</v>
      </c>
    </row>
    <row r="244" spans="1:14" ht="55.5" customHeight="1" thickBot="1">
      <c r="A244" s="105"/>
      <c r="B244" s="106"/>
      <c r="C244" s="111" t="s">
        <v>217</v>
      </c>
      <c r="D244" s="91" t="s">
        <v>36</v>
      </c>
      <c r="E244" s="91" t="s">
        <v>164</v>
      </c>
      <c r="F244" s="91" t="s">
        <v>169</v>
      </c>
      <c r="G244" s="91" t="s">
        <v>180</v>
      </c>
      <c r="H244" s="91" t="s">
        <v>216</v>
      </c>
      <c r="I244" s="203">
        <v>44.8</v>
      </c>
      <c r="J244" s="203">
        <v>44.8</v>
      </c>
      <c r="K244" s="123">
        <v>44.8</v>
      </c>
    </row>
    <row r="245" spans="1:14" ht="36.75" customHeight="1" thickBot="1">
      <c r="A245" s="277"/>
      <c r="B245" s="278"/>
      <c r="C245" s="92" t="s">
        <v>38</v>
      </c>
      <c r="D245" s="93"/>
      <c r="E245" s="93"/>
      <c r="F245" s="94"/>
      <c r="G245" s="94"/>
      <c r="H245" s="95"/>
      <c r="I245" s="159">
        <f>I222+I18</f>
        <v>55779.399999999994</v>
      </c>
      <c r="J245" s="159">
        <f>J222+J18</f>
        <v>48303.30000000001</v>
      </c>
      <c r="K245" s="159">
        <f>K222+K18</f>
        <v>41526.799999999996</v>
      </c>
    </row>
    <row r="248" spans="1:14">
      <c r="N248" s="96"/>
    </row>
    <row r="252" spans="1:14">
      <c r="K252" s="96"/>
    </row>
  </sheetData>
  <autoFilter ref="A16:K245">
    <filterColumn colId="0" showButton="0"/>
  </autoFilter>
  <mergeCells count="18">
    <mergeCell ref="A245:B245"/>
    <mergeCell ref="C7:K7"/>
    <mergeCell ref="G8:K8"/>
    <mergeCell ref="G9:K9"/>
    <mergeCell ref="H10:K10"/>
    <mergeCell ref="C11:K11"/>
    <mergeCell ref="A12:K12"/>
    <mergeCell ref="A13:K13"/>
    <mergeCell ref="C14:I14"/>
    <mergeCell ref="A16:B16"/>
    <mergeCell ref="A17:B17"/>
    <mergeCell ref="A19:A215"/>
    <mergeCell ref="G6:K6"/>
    <mergeCell ref="C1:K1"/>
    <mergeCell ref="C2:K2"/>
    <mergeCell ref="H3:K3"/>
    <mergeCell ref="C4:K4"/>
    <mergeCell ref="C5:K5"/>
  </mergeCells>
  <printOptions horizontalCentered="1"/>
  <pageMargins left="0.98425196850393704" right="0.59055118110236227" top="0.59055118110236227" bottom="0.78740157480314965" header="0.51181102362204722" footer="0.51181102362204722"/>
  <pageSetup paperSize="9" scale="31" fitToHeight="4" orientation="portrait" horizontalDpi="1200" verticalDpi="1200" r:id="rId1"/>
  <headerFooter alignWithMargins="0">
    <oddFooter>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июнь</vt:lpstr>
      <vt:lpstr>июнь!Заголовки_для_печати</vt:lpstr>
      <vt:lpstr>июнь!Область_печати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2021-03-15T06:40:07Z</cp:lastPrinted>
  <dcterms:created xsi:type="dcterms:W3CDTF">2011-02-10T13:53:26Z</dcterms:created>
  <dcterms:modified xsi:type="dcterms:W3CDTF">2021-06-28T08:48:16Z</dcterms:modified>
</cp:coreProperties>
</file>