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0" yWindow="240" windowWidth="19440" windowHeight="8625"/>
  </bookViews>
  <sheets>
    <sheet name="XII" sheetId="44" r:id="rId1"/>
  </sheets>
  <definedNames>
    <definedName name="_xlnm._FilterDatabase" localSheetId="0" hidden="1">XII!$A$16:$I$251</definedName>
    <definedName name="_xlnm.Print_Titles" localSheetId="0">XII!$16:$17</definedName>
    <definedName name="_xlnm.Print_Area" localSheetId="0">XII!$A$1:$J$252</definedName>
  </definedNames>
  <calcPr calcId="125725"/>
</workbook>
</file>

<file path=xl/calcChain.xml><?xml version="1.0" encoding="utf-8"?>
<calcChain xmlns="http://schemas.openxmlformats.org/spreadsheetml/2006/main">
  <c r="I24" i="44"/>
  <c r="J23"/>
  <c r="J25"/>
  <c r="J28"/>
  <c r="J30"/>
  <c r="J33"/>
  <c r="J32" s="1"/>
  <c r="J31" s="1"/>
  <c r="J35"/>
  <c r="J34" s="1"/>
  <c r="J39"/>
  <c r="J41"/>
  <c r="J43"/>
  <c r="J49"/>
  <c r="J48" s="1"/>
  <c r="J47" s="1"/>
  <c r="J46" s="1"/>
  <c r="J45" s="1"/>
  <c r="J53"/>
  <c r="J52" s="1"/>
  <c r="J51" s="1"/>
  <c r="J50" s="1"/>
  <c r="J59"/>
  <c r="J58" s="1"/>
  <c r="J57" s="1"/>
  <c r="J56" s="1"/>
  <c r="J63"/>
  <c r="J62" s="1"/>
  <c r="J64"/>
  <c r="J66"/>
  <c r="J68"/>
  <c r="J75"/>
  <c r="J74" s="1"/>
  <c r="J73" s="1"/>
  <c r="J72" s="1"/>
  <c r="J71" s="1"/>
  <c r="J70" s="1"/>
  <c r="J76"/>
  <c r="J83"/>
  <c r="J82" s="1"/>
  <c r="J85"/>
  <c r="J84" s="1"/>
  <c r="J88"/>
  <c r="J87" s="1"/>
  <c r="J86" s="1"/>
  <c r="J90"/>
  <c r="J89" s="1"/>
  <c r="J91"/>
  <c r="J94"/>
  <c r="J93" s="1"/>
  <c r="J92" s="1"/>
  <c r="J95"/>
  <c r="J101"/>
  <c r="J100" s="1"/>
  <c r="J107"/>
  <c r="J106" s="1"/>
  <c r="J105" s="1"/>
  <c r="J104" s="1"/>
  <c r="J103" s="1"/>
  <c r="J102" s="1"/>
  <c r="J113"/>
  <c r="J116"/>
  <c r="J115" s="1"/>
  <c r="J120"/>
  <c r="J119" s="1"/>
  <c r="J118" s="1"/>
  <c r="J125"/>
  <c r="J124" s="1"/>
  <c r="J127"/>
  <c r="J126" s="1"/>
  <c r="J133"/>
  <c r="J132" s="1"/>
  <c r="J134"/>
  <c r="J135"/>
  <c r="J139"/>
  <c r="J141"/>
  <c r="J146"/>
  <c r="J145" s="1"/>
  <c r="J144" s="1"/>
  <c r="J143" s="1"/>
  <c r="J151"/>
  <c r="J150" s="1"/>
  <c r="J149" s="1"/>
  <c r="J148" s="1"/>
  <c r="J154"/>
  <c r="J153" s="1"/>
  <c r="J152" s="1"/>
  <c r="J157"/>
  <c r="J158"/>
  <c r="J162"/>
  <c r="J161" s="1"/>
  <c r="J160" s="1"/>
  <c r="J165"/>
  <c r="J168"/>
  <c r="J167" s="1"/>
  <c r="J169"/>
  <c r="J172"/>
  <c r="J171" s="1"/>
  <c r="J174"/>
  <c r="J173" s="1"/>
  <c r="J180"/>
  <c r="J184"/>
  <c r="J185"/>
  <c r="J186"/>
  <c r="J193"/>
  <c r="J192" s="1"/>
  <c r="J191" s="1"/>
  <c r="J190" s="1"/>
  <c r="J189" s="1"/>
  <c r="J196"/>
  <c r="J195" s="1"/>
  <c r="J194" s="1"/>
  <c r="J202"/>
  <c r="J201" s="1"/>
  <c r="J200" s="1"/>
  <c r="J199" s="1"/>
  <c r="J206"/>
  <c r="J207"/>
  <c r="J208"/>
  <c r="J213"/>
  <c r="J212" s="1"/>
  <c r="J211" s="1"/>
  <c r="J210" s="1"/>
  <c r="J221"/>
  <c r="J219" s="1"/>
  <c r="J218" s="1"/>
  <c r="J217" s="1"/>
  <c r="J226"/>
  <c r="J225" s="1"/>
  <c r="J224" s="1"/>
  <c r="J223" s="1"/>
  <c r="J222" s="1"/>
  <c r="J233"/>
  <c r="J232" s="1"/>
  <c r="J231" s="1"/>
  <c r="J230" s="1"/>
  <c r="J237"/>
  <c r="J239"/>
  <c r="J244"/>
  <c r="J243" s="1"/>
  <c r="J242" s="1"/>
  <c r="J249"/>
  <c r="J248" s="1"/>
  <c r="J247" s="1"/>
  <c r="J246" s="1"/>
  <c r="J27" l="1"/>
  <c r="J22" s="1"/>
  <c r="J21" s="1"/>
  <c r="J131"/>
  <c r="J130" s="1"/>
  <c r="J129" s="1"/>
  <c r="J123"/>
  <c r="J122" s="1"/>
  <c r="J117" s="1"/>
  <c r="J81"/>
  <c r="J80" s="1"/>
  <c r="J79" s="1"/>
  <c r="J78" s="1"/>
  <c r="J112"/>
  <c r="J111" s="1"/>
  <c r="J110" s="1"/>
  <c r="J109" s="1"/>
  <c r="J236"/>
  <c r="J235" s="1"/>
  <c r="J205"/>
  <c r="J204" s="1"/>
  <c r="J198" s="1"/>
  <c r="J179"/>
  <c r="J178" s="1"/>
  <c r="J177" s="1"/>
  <c r="J176" s="1"/>
  <c r="J188"/>
  <c r="J175" s="1"/>
  <c r="J164"/>
  <c r="J163" s="1"/>
  <c r="J147" s="1"/>
  <c r="J156"/>
  <c r="J138"/>
  <c r="J137" s="1"/>
  <c r="J136" s="1"/>
  <c r="J61"/>
  <c r="J60" s="1"/>
  <c r="J55" s="1"/>
  <c r="J38"/>
  <c r="J37" s="1"/>
  <c r="J216"/>
  <c r="J215"/>
  <c r="J214" s="1"/>
  <c r="J99"/>
  <c r="J98"/>
  <c r="J97" s="1"/>
  <c r="J96" s="1"/>
  <c r="J229"/>
  <c r="J228" s="1"/>
  <c r="I221"/>
  <c r="I219" s="1"/>
  <c r="I218" s="1"/>
  <c r="I217" s="1"/>
  <c r="I183"/>
  <c r="I182"/>
  <c r="I181"/>
  <c r="I140"/>
  <c r="I139" s="1"/>
  <c r="I125"/>
  <c r="I124" s="1"/>
  <c r="I76"/>
  <c r="I75"/>
  <c r="I63"/>
  <c r="I62" s="1"/>
  <c r="I33"/>
  <c r="I32" s="1"/>
  <c r="I31" s="1"/>
  <c r="I30"/>
  <c r="I28"/>
  <c r="I26"/>
  <c r="I249"/>
  <c r="I248" s="1"/>
  <c r="I247" s="1"/>
  <c r="I246" s="1"/>
  <c r="I244"/>
  <c r="I243" s="1"/>
  <c r="I242" s="1"/>
  <c r="I240"/>
  <c r="I239"/>
  <c r="I238"/>
  <c r="I237" s="1"/>
  <c r="I234"/>
  <c r="I233" s="1"/>
  <c r="I232" s="1"/>
  <c r="I231" s="1"/>
  <c r="I230" s="1"/>
  <c r="I227"/>
  <c r="I226" s="1"/>
  <c r="I225" s="1"/>
  <c r="I224" s="1"/>
  <c r="I223" s="1"/>
  <c r="I222" s="1"/>
  <c r="I213"/>
  <c r="I212" s="1"/>
  <c r="I211" s="1"/>
  <c r="I210" s="1"/>
  <c r="I208"/>
  <c r="I207"/>
  <c r="I206" s="1"/>
  <c r="I203"/>
  <c r="I202" s="1"/>
  <c r="I201" s="1"/>
  <c r="I200" s="1"/>
  <c r="I199" s="1"/>
  <c r="I196"/>
  <c r="I195" s="1"/>
  <c r="I194" s="1"/>
  <c r="I193"/>
  <c r="I192" s="1"/>
  <c r="I191" s="1"/>
  <c r="I190" s="1"/>
  <c r="I189" s="1"/>
  <c r="I186"/>
  <c r="I185"/>
  <c r="I184" s="1"/>
  <c r="I174"/>
  <c r="I173" s="1"/>
  <c r="I172"/>
  <c r="I171" s="1"/>
  <c r="I170"/>
  <c r="I169" s="1"/>
  <c r="I168"/>
  <c r="I167" s="1"/>
  <c r="I166"/>
  <c r="I165" s="1"/>
  <c r="I162"/>
  <c r="I161" s="1"/>
  <c r="I160" s="1"/>
  <c r="I158"/>
  <c r="I157" s="1"/>
  <c r="I154"/>
  <c r="I153" s="1"/>
  <c r="I152" s="1"/>
  <c r="I151"/>
  <c r="I150" s="1"/>
  <c r="I149" s="1"/>
  <c r="I148" s="1"/>
  <c r="I146"/>
  <c r="I145" s="1"/>
  <c r="I144" s="1"/>
  <c r="I143" s="1"/>
  <c r="I142"/>
  <c r="I141" s="1"/>
  <c r="I135"/>
  <c r="I134" s="1"/>
  <c r="I133"/>
  <c r="I132" s="1"/>
  <c r="I127"/>
  <c r="I126" s="1"/>
  <c r="I120"/>
  <c r="I119"/>
  <c r="I118" s="1"/>
  <c r="I116"/>
  <c r="I115" s="1"/>
  <c r="I114"/>
  <c r="I113" s="1"/>
  <c r="I107"/>
  <c r="I106" s="1"/>
  <c r="I105" s="1"/>
  <c r="I104" s="1"/>
  <c r="I103" s="1"/>
  <c r="I102" s="1"/>
  <c r="I101"/>
  <c r="I100" s="1"/>
  <c r="I95"/>
  <c r="I94" s="1"/>
  <c r="I93" s="1"/>
  <c r="I92" s="1"/>
  <c r="I91"/>
  <c r="I90" s="1"/>
  <c r="I89" s="1"/>
  <c r="I88"/>
  <c r="I87" s="1"/>
  <c r="I86" s="1"/>
  <c r="I85"/>
  <c r="I84" s="1"/>
  <c r="I83"/>
  <c r="I82" s="1"/>
  <c r="I74"/>
  <c r="I73" s="1"/>
  <c r="I72" s="1"/>
  <c r="I71" s="1"/>
  <c r="I70" s="1"/>
  <c r="I68"/>
  <c r="I67"/>
  <c r="I66" s="1"/>
  <c r="I65"/>
  <c r="I64" s="1"/>
  <c r="I59"/>
  <c r="I58" s="1"/>
  <c r="I57" s="1"/>
  <c r="I56" s="1"/>
  <c r="I53"/>
  <c r="I52" s="1"/>
  <c r="I51" s="1"/>
  <c r="I50" s="1"/>
  <c r="I49"/>
  <c r="I48" s="1"/>
  <c r="I47" s="1"/>
  <c r="I46" s="1"/>
  <c r="I45" s="1"/>
  <c r="I43"/>
  <c r="I41"/>
  <c r="I39"/>
  <c r="I35"/>
  <c r="I34" s="1"/>
  <c r="I29"/>
  <c r="I27" s="1"/>
  <c r="I25"/>
  <c r="I23"/>
  <c r="J77" l="1"/>
  <c r="J108"/>
  <c r="I236"/>
  <c r="I235" s="1"/>
  <c r="I229" s="1"/>
  <c r="I228" s="1"/>
  <c r="I205"/>
  <c r="I204" s="1"/>
  <c r="I198" s="1"/>
  <c r="I38"/>
  <c r="I37" s="1"/>
  <c r="I81"/>
  <c r="I80" s="1"/>
  <c r="I79" s="1"/>
  <c r="I78" s="1"/>
  <c r="J128"/>
  <c r="J20"/>
  <c r="J19" s="1"/>
  <c r="I112"/>
  <c r="I111" s="1"/>
  <c r="I110" s="1"/>
  <c r="I109" s="1"/>
  <c r="I131"/>
  <c r="I130" s="1"/>
  <c r="I129" s="1"/>
  <c r="I61"/>
  <c r="I60" s="1"/>
  <c r="I123"/>
  <c r="I122" s="1"/>
  <c r="I117" s="1"/>
  <c r="I108" s="1"/>
  <c r="I156"/>
  <c r="I180"/>
  <c r="I179" s="1"/>
  <c r="I178" s="1"/>
  <c r="I177" s="1"/>
  <c r="I176" s="1"/>
  <c r="I22"/>
  <c r="I21" s="1"/>
  <c r="I20" s="1"/>
  <c r="I99"/>
  <c r="I98"/>
  <c r="I97" s="1"/>
  <c r="I96" s="1"/>
  <c r="I215"/>
  <c r="I214" s="1"/>
  <c r="I216"/>
  <c r="I55"/>
  <c r="I138"/>
  <c r="I137" s="1"/>
  <c r="I136" s="1"/>
  <c r="I164"/>
  <c r="I163" s="1"/>
  <c r="I188"/>
  <c r="I77" l="1"/>
  <c r="I147"/>
  <c r="I128" s="1"/>
  <c r="J18"/>
  <c r="J251" s="1"/>
  <c r="I19"/>
  <c r="I175"/>
  <c r="I18" l="1"/>
  <c r="I251" s="1"/>
</calcChain>
</file>

<file path=xl/sharedStrings.xml><?xml version="1.0" encoding="utf-8"?>
<sst xmlns="http://schemas.openxmlformats.org/spreadsheetml/2006/main" count="1233" uniqueCount="289">
  <si>
    <t xml:space="preserve">Другие вопросы в области культуры, кинематографии </t>
  </si>
  <si>
    <t>УТВЕРЖДЕНА</t>
  </si>
  <si>
    <t>решением совета депутатов</t>
  </si>
  <si>
    <t>№ п/п</t>
  </si>
  <si>
    <t>Наименование</t>
  </si>
  <si>
    <t>Г</t>
  </si>
  <si>
    <t>Рз</t>
  </si>
  <si>
    <t>ПР</t>
  </si>
  <si>
    <t>ЦСР</t>
  </si>
  <si>
    <t>ВР</t>
  </si>
  <si>
    <t>3</t>
  </si>
  <si>
    <t>4</t>
  </si>
  <si>
    <t>5</t>
  </si>
  <si>
    <t>6</t>
  </si>
  <si>
    <t>7</t>
  </si>
  <si>
    <t>8</t>
  </si>
  <si>
    <t>1</t>
  </si>
  <si>
    <t>006</t>
  </si>
  <si>
    <t/>
  </si>
  <si>
    <t>Общегосударственные вопросы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</si>
  <si>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</si>
  <si>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</si>
  <si>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</si>
  <si>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</si>
  <si>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</si>
  <si>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</si>
  <si>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Обеспечение пожарной безопасности</t>
  </si>
  <si>
    <t>Национальная экономика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</si>
  <si>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</si>
  <si>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</si>
  <si>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</si>
  <si>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</si>
  <si>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Культура</t>
  </si>
  <si>
    <t>Физическая культура и спорт</t>
  </si>
  <si>
    <t>Социальная политика</t>
  </si>
  <si>
    <t>Пенсионное обеспечение</t>
  </si>
  <si>
    <t>2</t>
  </si>
  <si>
    <t>961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</si>
  <si>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</si>
  <si>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ИТОГО:</t>
  </si>
  <si>
    <t xml:space="preserve">Культура и кинематография </t>
  </si>
  <si>
    <t>Дорожное хозяйство (дорожные фонды)</t>
  </si>
  <si>
    <t>Администрация муниципального образования Приладожское городское поселение Кировского муниципального района Ленинградской области</t>
  </si>
  <si>
    <t>Совет депутатов муниципального образования Приладожское городское поселение  Кировского муниципального района Ленинградской области</t>
  </si>
  <si>
    <t>муниципального образования</t>
  </si>
  <si>
    <t xml:space="preserve"> Приладожское городское поселение</t>
  </si>
  <si>
    <t>Ленинградской области</t>
  </si>
  <si>
    <t xml:space="preserve"> Кировского муниципального района </t>
  </si>
  <si>
    <t>Обеспечение деятельности органов местного самоуправления</t>
  </si>
  <si>
    <t>Обеспечение деятельности аппаратов органов местного самоуправления</t>
  </si>
  <si>
    <t>Обеспечение деятельности Главы местной администрации</t>
  </si>
  <si>
    <t xml:space="preserve">Обеспечение выполнения органами местного самоуправления отдельных государственных полномочий Ленинградской области </t>
  </si>
  <si>
    <t>Непрограммные расходы органов местного самоуправления</t>
  </si>
  <si>
    <t>Непрограммные расходы</t>
  </si>
  <si>
    <t>Муниципальная программа "Совершенствование и развитие автомобильных дорог муниципального образования Приладожское городское поселение Кировского муниципального района Ленинградской области"</t>
  </si>
  <si>
    <t>Другие вопросы в области национальной экономики</t>
  </si>
  <si>
    <t>Доплаты к пенсиям муниципальных служащих в рамках непрограммных расходов органов местного самоуправления</t>
  </si>
  <si>
    <t xml:space="preserve">Непрограммные расходы </t>
  </si>
  <si>
    <t>Обеспечение деятельности представительных органов муниципальных образований</t>
  </si>
  <si>
    <t xml:space="preserve">Физическая культура </t>
  </si>
  <si>
    <t>Муниципальная программа "Развитие культуры, физической культуры и спорта в муниципальном образовании Приладожское городское поселение Кировского муниципального района Ленинградской области"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</si>
  <si>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</si>
  <si>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высшего должностного лица муниципального образования</t>
  </si>
  <si>
    <t>ВЕДОМСТВЕННАЯ СТРУКТУРА РАСХОДОВ БЮДЖЕТА муниципального образования</t>
  </si>
  <si>
    <t>67 0 00 00000</t>
  </si>
  <si>
    <t>67 4 09 00000</t>
  </si>
  <si>
    <t>67 4 09 00210</t>
  </si>
  <si>
    <t>67 4 09 00220</t>
  </si>
  <si>
    <t>67 4 09 00230</t>
  </si>
  <si>
    <t>67 5 09 00000</t>
  </si>
  <si>
    <t>67 5 09 00210</t>
  </si>
  <si>
    <t>67 9 09 00000</t>
  </si>
  <si>
    <t>67 9 09 71340</t>
  </si>
  <si>
    <t>98 0 00 00000</t>
  </si>
  <si>
    <t>98 9 09 00000</t>
  </si>
  <si>
    <t>98 9 09 96040</t>
  </si>
  <si>
    <t>98 9 09 96060</t>
  </si>
  <si>
    <t>98 9 09 96110</t>
  </si>
  <si>
    <t>98 9 09 96010</t>
  </si>
  <si>
    <t xml:space="preserve">Осуществление земельного контроля поселений за использование земель на территориях поселений </t>
  </si>
  <si>
    <t xml:space="preserve">Осуществление части полномочий поселений по организации и осуществлению мероприятий по ГО и ЧС </t>
  </si>
  <si>
    <t xml:space="preserve">Осуществление полномочий поселений по муниципальному жилищному контролю </t>
  </si>
  <si>
    <t>98 9 09 10050</t>
  </si>
  <si>
    <t xml:space="preserve">Резервный фонд администрации муниципального образования </t>
  </si>
  <si>
    <t xml:space="preserve">Премирование по постановлению администрации в связи с юбилеем и вне системы оплаты труда </t>
  </si>
  <si>
    <t>98 9 09 10030</t>
  </si>
  <si>
    <t xml:space="preserve">Расчеты за услуги по начислению и сбору платы за найм </t>
  </si>
  <si>
    <t>98 9 09 10100</t>
  </si>
  <si>
    <t>98 9 09 10410</t>
  </si>
  <si>
    <t xml:space="preserve">Осуществление части полномочий поселений по владению, пользованию и распоряжению имуществом </t>
  </si>
  <si>
    <t>98 9 09 96030</t>
  </si>
  <si>
    <t>98 9 09 51180</t>
  </si>
  <si>
    <t xml:space="preserve">Муниципальная программа "Обеспечение безопасности и жизнедеятельности населения в чрезвычайных ситуациях природного и техногенного характера, обеспечение пожарной безопасности в муниципальном образовании Приладожское городское поселение Кировского муниципального района Ленинградской области " </t>
  </si>
  <si>
    <t xml:space="preserve">Подпрограмма "Предупреждение и ликвидация последствий чрезвычайных ситуаций природного и техногенного характера муниципального образования Приладожское городское поселение Кировского муниципального района Ленинградской области " </t>
  </si>
  <si>
    <t>06 0 00 00000</t>
  </si>
  <si>
    <t>06 1 00 00000</t>
  </si>
  <si>
    <t xml:space="preserve">Подпрограмма "Обеспечение пожарной безопасности на территории муниципального образования Приладожское городское поселение Кировского муниципального района Ленинградской области " </t>
  </si>
  <si>
    <t>06 2 00 00000</t>
  </si>
  <si>
    <t>06 3 00 00000</t>
  </si>
  <si>
    <t xml:space="preserve">Подпрограмма "Противодействие экстремизму и профилактика терроризма на территории муниципального образования Приладожское городское поселение Кировского муниципального района Ленинградской области " </t>
  </si>
  <si>
    <t>06 3 01 13620</t>
  </si>
  <si>
    <t>06 3 01  13620</t>
  </si>
  <si>
    <t xml:space="preserve">Обучение  должностных лиц  по гражданской обороне и защите населения от чрезвычайных ситуаций </t>
  </si>
  <si>
    <t>06 1 01 13190</t>
  </si>
  <si>
    <t>06 1 02 13200</t>
  </si>
  <si>
    <t xml:space="preserve">Осуществление части полномочий поселений по организации и осуществлению мероприятий по ГО и ЧС (по созданию, содержанию и организации деятельности аварийно-спасательных служб) </t>
  </si>
  <si>
    <t>Приобретение оборудования для объектов защиты и пунктов временного размещения населения</t>
  </si>
  <si>
    <t>Основное мероприятие "Приобретение оборудования для объектов защиты и пунктов временного размещения населения"</t>
  </si>
  <si>
    <t>06 1 02 00000</t>
  </si>
  <si>
    <t>Основное мероприятие "Подготовка руководящего состава, специалистов и населения к действиям в чрезвычайных ситуациях"</t>
  </si>
  <si>
    <t>06 1 01 00000</t>
  </si>
  <si>
    <t>Основное мероприятие "Обслуживание территории поселения при возникновении чрезвычайных ситуаций"</t>
  </si>
  <si>
    <t>06 1 03 00000</t>
  </si>
  <si>
    <t>06 1 03 96100</t>
  </si>
  <si>
    <t xml:space="preserve">Организация осуществления мероприятий по предупреждению и тушению пожаров на территории поселения </t>
  </si>
  <si>
    <t>06 2 01 00000</t>
  </si>
  <si>
    <t>Основное мероприятие "Обеспечение пожарной безопасности"</t>
  </si>
  <si>
    <t>06 2 01 13110</t>
  </si>
  <si>
    <t>06 3 01 00000</t>
  </si>
  <si>
    <t>11 0 00 00000</t>
  </si>
  <si>
    <t>Подпрограмма "Развитие сети автомобильных дорог общего пользования местного значения в границах населенных пунктов муниципального образования Приладожское городское поселение Кировского муниципального района Ленинградской области "</t>
  </si>
  <si>
    <t>11 1 00 00000</t>
  </si>
  <si>
    <t>Основное мероприятие "Содержание, капитальный ремонт и ремонт автомобильных дорог местного значения и искусственных сооружений на них"</t>
  </si>
  <si>
    <t>11 1 01 00000</t>
  </si>
  <si>
    <t xml:space="preserve">Мероприятия по содержанию  дорог общего пользования </t>
  </si>
  <si>
    <t>11 1 01 11520</t>
  </si>
  <si>
    <t xml:space="preserve">11 1 01 11520 </t>
  </si>
  <si>
    <t>98 9 09 10350</t>
  </si>
  <si>
    <t>12 0 00 00000</t>
  </si>
  <si>
    <t>12 0 01 06450</t>
  </si>
  <si>
    <t>Информационная и консультационная поддержка малого предпринимательства, зарегистрированным и ведущим деятельность на территории МО Приладожское ГП</t>
  </si>
  <si>
    <t>12 0 01 00000</t>
  </si>
  <si>
    <t>Основное мероприятие "Обеспечение информационной, консультационной, организационно-методической поддержки  малого и среднего предпринимательства"</t>
  </si>
  <si>
    <t xml:space="preserve">Мероприятия в области жилищного хозяйства </t>
  </si>
  <si>
    <t>98 9 09 15000</t>
  </si>
  <si>
    <t xml:space="preserve">Капитальный ремонт (ремонт)муниципального жилищного фонда </t>
  </si>
  <si>
    <t>98 9 09 15010</t>
  </si>
  <si>
    <t>Муниципальная программа "Энергосбережение и повышение энергетической эффективности на территории муниципального образования Приладожское городское поселение Кировского муниципального района Ленинградской области "</t>
  </si>
  <si>
    <t>76 0 00 00000</t>
  </si>
  <si>
    <t>98 9 09 15310</t>
  </si>
  <si>
    <t>98 9 09 15320</t>
  </si>
  <si>
    <t>98 9 09 15340</t>
  </si>
  <si>
    <t>98 9 09 15350</t>
  </si>
  <si>
    <t>98 9 09 15360</t>
  </si>
  <si>
    <t xml:space="preserve">Расходы на озеленение </t>
  </si>
  <si>
    <t xml:space="preserve">Организация и содержание мест захоронения </t>
  </si>
  <si>
    <t xml:space="preserve">Организация сбора и вывоза бытовых отходов и мусора </t>
  </si>
  <si>
    <t xml:space="preserve">Расходы на уличное освещение </t>
  </si>
  <si>
    <t>98 9 09 03080</t>
  </si>
  <si>
    <t>67 1 09 00000</t>
  </si>
  <si>
    <t>67 1 09 00210</t>
  </si>
  <si>
    <t>67 3 09 00000</t>
  </si>
  <si>
    <t>67 3 09 00230</t>
  </si>
  <si>
    <t>98 9 09 96090</t>
  </si>
  <si>
    <t xml:space="preserve">Осуществление передаваемых полномочий поселений контрольно-счетных органов поселений по осуществлению внешнего муниципального финансового контроля </t>
  </si>
  <si>
    <t>13 0 00 00000</t>
  </si>
  <si>
    <t>13 1 00 00000</t>
  </si>
  <si>
    <t>Подпрограмма "Развитие культуры в муниципальном образовании Приладожское городское поселение Кировского муниципального района Ленинградской области"</t>
  </si>
  <si>
    <t xml:space="preserve">Расходы на обеспечение деятельности муниципальных казенных учреждений </t>
  </si>
  <si>
    <t>Организация и проведение мероприятий в сфере культуры</t>
  </si>
  <si>
    <t>Основное мероприятие "Развитие культуры и модернизация учреждений культуры"</t>
  </si>
  <si>
    <t>13 1 01 00000</t>
  </si>
  <si>
    <t>13 1 01 00240</t>
  </si>
  <si>
    <t>Основное мероприятие "Мероприятия организационного характера"</t>
  </si>
  <si>
    <t>13 1 02 00000</t>
  </si>
  <si>
    <t>13 1 02 11560</t>
  </si>
  <si>
    <t>13 2 00 00000</t>
  </si>
  <si>
    <t xml:space="preserve">Подпрограмма "Развитие физической культуры и спорта в муниципальном образовании Приладожское городское поселение Кировского муниципального района Ленинградской области" </t>
  </si>
  <si>
    <t xml:space="preserve">Организация и проведение мероприятий в области  спорта и физической культуры </t>
  </si>
  <si>
    <t>13 2 01 00000</t>
  </si>
  <si>
    <t>Основное мероприятие "Развитие физической культуры и спорта на территории поселения"</t>
  </si>
  <si>
    <t>13 2 01 11570</t>
  </si>
  <si>
    <t>Основное мероприятие "Мероприятия направленные на предупреждение экстремисткой и террористической деятельности на территории муниципального образования Приладожское городское поселение"</t>
  </si>
  <si>
    <t>Организация и осуществление мероприятий  направленных на информирование населения по вопросам противодействия  терроризму</t>
  </si>
  <si>
    <t xml:space="preserve">Муниципальная программа "Развитие муниципальной службы в администрации муниципальном образовании Приладожское городское поселение Кировского муниципального района Ленинградской области " </t>
  </si>
  <si>
    <t>Повышение квалификации муниципальных служащих</t>
  </si>
  <si>
    <t>Основное мероприятие "Повышение квалификации муниципальных служащих"</t>
  </si>
  <si>
    <t>93 0 00 00000</t>
  </si>
  <si>
    <t>93 0 01 00000</t>
  </si>
  <si>
    <t>93 0 01 10390</t>
  </si>
  <si>
    <t>Муниципальная программа "Развитие и поддержка  малого и среднего предпринимательства в муниципальном образовании Приладожское городское поселение муниципального образования Кировский муниципальный район Ленинградской области"</t>
  </si>
  <si>
    <t>1П 0 00 00000</t>
  </si>
  <si>
    <t>1П 0 01 00000</t>
  </si>
  <si>
    <t>Основное мероприятие "Благоустройство территории"</t>
  </si>
  <si>
    <t>01</t>
  </si>
  <si>
    <t>02</t>
  </si>
  <si>
    <t>03</t>
  </si>
  <si>
    <t>10</t>
  </si>
  <si>
    <t>11</t>
  </si>
  <si>
    <t>13</t>
  </si>
  <si>
    <t>08</t>
  </si>
  <si>
    <t>04</t>
  </si>
  <si>
    <t>05</t>
  </si>
  <si>
    <t>12</t>
  </si>
  <si>
    <t>09</t>
  </si>
  <si>
    <t>14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</si>
  <si>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</si>
  <si>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</si>
  <si>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Защита населения и территории от чрезвычайных ситуаций природного и техногенного характера, гражданская оборона</t>
  </si>
  <si>
    <t>67 3 09 00220</t>
  </si>
  <si>
    <t>Премирование по распоряжению главы муниципального образования за вклад в социально-экономическое и культурное развитие муниципального образования</t>
  </si>
  <si>
    <t>98 9 09 10040</t>
  </si>
  <si>
    <t>13 1 01 S0360</t>
  </si>
  <si>
    <t>Расходы на выплаты по оплате труда работников органов местного самоуправления</t>
  </si>
  <si>
    <t>Расходы на выплаты по оплате труда работников органов местного самоуправления,  не являющихся должностями муниципальной службы</t>
  </si>
  <si>
    <t xml:space="preserve">Расходы на обеспечение функций органов местного самоуправления </t>
  </si>
  <si>
    <t xml:space="preserve">Расходы на выплаты по оплате труда работников органов местного самоуправления </t>
  </si>
  <si>
    <t>Осуществление отдельных государственных полномочий Ленинградской области в сфере административных правоотношений</t>
  </si>
  <si>
    <t xml:space="preserve">Осуществление части полномочий поселений по формированию, утверждению, исполнению  бюджета </t>
  </si>
  <si>
    <t>98 9 09 15500</t>
  </si>
  <si>
    <t>Мероприятия в области коммунального хозяйства</t>
  </si>
  <si>
    <t xml:space="preserve">Мероприятия по землеустройству и землепользованию </t>
  </si>
  <si>
    <t xml:space="preserve">Ремонт автомобильных дорог общего пользования местного значения </t>
  </si>
  <si>
    <t>Социальное обеспечение населения</t>
  </si>
  <si>
    <t>Муниципальная программа «Обеспечение качественным жильем граждан на территории муниципального образования Приладожское городское поселение Кировского муниципального района Ленинградской области"</t>
  </si>
  <si>
    <t>1А 0 00 00000</t>
  </si>
  <si>
    <t>Предоставление социальных выплат на строительство (приобретение) жилья молодым гражданам (молодым семьям), нуждающимся в улучшении жилищных условий, и на предоставление дополнительной поддержки в случае рождения (усыновления) детей на погашение части расходов по строительству (приобретению) жилья</t>
  </si>
  <si>
    <t>1А 0 00 S0750</t>
  </si>
  <si>
    <t>Реализация областного закона от 15 января 2018 года N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</si>
  <si>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>1П 0 01 S4660</t>
  </si>
  <si>
    <t>76 0 04 00000</t>
  </si>
  <si>
    <t>76 0 04 S0200</t>
  </si>
  <si>
    <t>Основное мероприятие "Организация газификации на территории МО Приладожского городского поселения"</t>
  </si>
  <si>
    <t>Бюджетные инвестиции в объекты капитального строительства объектов газификации (в том числе проектно-изыскательские работы) собственности муниципальных образований</t>
  </si>
  <si>
    <t xml:space="preserve">Осуществление части полномочий поселений по созданию условий для организации досуга и обеспечения жителей поселения услугами организации культуры </t>
  </si>
  <si>
    <t>98 9 09 96020</t>
  </si>
  <si>
    <t>Расходы на приобретение товаров, работ, услуг в целях обеспечения публикации муниципальных правовых актов</t>
  </si>
  <si>
    <t>11 1 01 S0140</t>
  </si>
  <si>
    <t>Организация благоустройства территории поселения (за исключением осуществления дорожной деятельности, капитального ремонта (ремонта) дворовых территорий и проездов к ним)</t>
  </si>
  <si>
    <t>Муниципальная программа "Формирование комфортной городской среды на территории МО Приладожское городское поселение Кировского муниципального района Ленинградской области"</t>
  </si>
  <si>
    <t>7D 0 00 00000</t>
  </si>
  <si>
    <t>98 9 09 11000</t>
  </si>
  <si>
    <t>Проектирование схем генеральных планов поселений</t>
  </si>
  <si>
    <t>Осуществление первичного воинского учета на территориях, где отсутствуют военные комиссариаты</t>
  </si>
  <si>
    <t>Обеспечение стимулирующих выплат работникам муниципальных учреждений культуры Ленинградской области</t>
  </si>
  <si>
    <t>1Н 0 00 00000</t>
  </si>
  <si>
    <t>1Н 0 01 00000</t>
  </si>
  <si>
    <t>Муниципальная программа "Содействие участию населения в осуществлении местного самоуправления в иных формах на части территории муниципального образования Приладожское городское поселение Кировского муниципального района Ленинградской области"</t>
  </si>
  <si>
    <t>1Н 0 01 S4770</t>
  </si>
  <si>
    <t>7D 0 F2 55550</t>
  </si>
  <si>
    <t>7D 0 F2 00000</t>
  </si>
  <si>
    <t>Реализация программ формирования современной городской среды</t>
  </si>
  <si>
    <t>Федеральный проект "Формирование комфортной городской среды"</t>
  </si>
  <si>
    <t>Реализация областного закона от 28 декабря 2018 года № 147-оз "О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области"</t>
  </si>
  <si>
    <t>1W 0 00 00000</t>
  </si>
  <si>
    <t>1W 0 01 00000</t>
  </si>
  <si>
    <t>Муниципальная программа "Благоустройство, содержание территории и объектов муниципального образования Приладожское городское поселение Кировского муниципального района Ленинградской области"</t>
  </si>
  <si>
    <t>Основное мероприятие "Организация благоустройства на территории поселения"</t>
  </si>
  <si>
    <t>Бюджетные ассигнования на 2020 год (тысяч рублей)</t>
  </si>
  <si>
    <t>800</t>
  </si>
  <si>
    <t>Иные бюджетные ассигнования</t>
  </si>
  <si>
    <t>500</t>
  </si>
  <si>
    <t>Межбюджетные трансферты</t>
  </si>
  <si>
    <t>400</t>
  </si>
  <si>
    <t>Капитальные вложения в объекты государственной (муниципальной) собственности</t>
  </si>
  <si>
    <t>300</t>
  </si>
  <si>
    <t>Социальное обеспечение и иные выплаты населению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</si>
  <si>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</si>
  <si>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</si>
  <si>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200</t>
  </si>
  <si>
    <t>Закупка товаров, работ и услуг для обеспечения государственных (муниципальных) нужд</t>
  </si>
  <si>
    <t>Благоустройство территории по ул.Садовая у д.2. корп.</t>
  </si>
  <si>
    <t>1W 0 01 16350</t>
  </si>
  <si>
    <t>13 1 01 S4840</t>
  </si>
  <si>
    <t>Поддержка развития общественной инфраструктуры муниципального значения</t>
  </si>
  <si>
    <t>Основное мероприятие "Проведение мероприятий по улучшению условий проживания в деревне Назия "</t>
  </si>
  <si>
    <t>Муниципальная программа "Содействие участию населения 
в осуществлении местного самоуправления в иных формах на территории административного центра муниципального образования Приладожское городское поселение Кировского муниципального района Ленинградской области"</t>
  </si>
  <si>
    <t>06 1 01 13780</t>
  </si>
  <si>
    <t>Организация системы оповещения по ГО и ЧС</t>
  </si>
  <si>
    <t>1А 0 00 R4970</t>
  </si>
  <si>
    <t>Реализация мероприятий по обеспечению жильем молодых семей</t>
  </si>
  <si>
    <t>7D 0 01 00000</t>
  </si>
  <si>
    <t>7D 0 01 S4750</t>
  </si>
  <si>
    <t>Основное мероприятие "Дворовые территории"</t>
  </si>
  <si>
    <t>Реализация мероприятий по благоустройству дворовых территорий муниципальных образований Ленинградской области</t>
  </si>
  <si>
    <t>Охрана семьи и детства</t>
  </si>
  <si>
    <t>Обслуживание государственного и муниципального долга</t>
  </si>
  <si>
    <t>Обслуживание внутреннего государственного и муниципального долга</t>
  </si>
  <si>
    <t xml:space="preserve">Процентные платежи по муниципальному долгу </t>
  </si>
  <si>
    <t>98 9 09 10010</t>
  </si>
  <si>
    <t>Обслуживание государственного (муниципального) долга</t>
  </si>
  <si>
    <t>700</t>
  </si>
  <si>
    <t>76 0 04 16410</t>
  </si>
  <si>
    <t>Реализация мероприятий по газификации д.Назия</t>
  </si>
  <si>
    <t>9</t>
  </si>
  <si>
    <t>Исполнено ассигнований за 2020 год (тысяч рублей)</t>
  </si>
  <si>
    <t>(Приложение 2)</t>
  </si>
  <si>
    <t xml:space="preserve">   Приладожское городское поселение Кировского муниципального района Ленинградской области за 2020 год</t>
  </si>
  <si>
    <t>от  _____________  № _____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</si>
</sst>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0.0"/>
    <numFmt numFmtId="166" formatCode="#,##0.00&quot;р.&quot;"/>
  </numFmts>
  <fonts count="25">
    <font>
      <sz val="10"/>
      <name val="Arial Cyr"/>
      <charset val="204"/>
    </font>
    <font>
      <sz val="10"/>
      <name val="MS Sans Serif"/>
      <family val="2"/>
      <charset val="204"/>
    </font>
    <font>
      <sz val="16"/>
      <name val="Times New Roman Cyr"/>
      <charset val="204"/>
    </font>
    <font>
      <b/>
      <sz val="20"/>
      <name val="Times New Roman Cyr"/>
      <family val="1"/>
      <charset val="204"/>
    </font>
    <font>
      <b/>
      <sz val="20"/>
      <name val="Times New Roman"/>
      <family val="1"/>
    </font>
    <font>
      <b/>
      <sz val="12"/>
      <name val="Arial Cyr"/>
      <charset val="204"/>
    </font>
    <font>
      <sz val="10"/>
      <color indexed="8"/>
      <name val="Arial"/>
      <family val="2"/>
      <charset val="204"/>
    </font>
    <font>
      <b/>
      <sz val="10"/>
      <name val="Arial Cyr"/>
      <charset val="204"/>
    </font>
    <font>
      <i/>
      <sz val="10"/>
      <name val="Times New Roman Cyr"/>
      <charset val="204"/>
    </font>
    <font>
      <b/>
      <sz val="14"/>
      <name val="Times New Roman CYR"/>
      <family val="1"/>
      <charset val="204"/>
    </font>
    <font>
      <b/>
      <i/>
      <sz val="14"/>
      <name val="Arial Cyr"/>
      <charset val="204"/>
    </font>
    <font>
      <b/>
      <i/>
      <sz val="14"/>
      <name val="Arial Cyr"/>
      <family val="2"/>
      <charset val="204"/>
    </font>
    <font>
      <b/>
      <sz val="14"/>
      <name val="Arial Cyr"/>
      <family val="2"/>
      <charset val="204"/>
    </font>
    <font>
      <sz val="14"/>
      <name val="Arial Cyr"/>
      <family val="2"/>
      <charset val="204"/>
    </font>
    <font>
      <sz val="14"/>
      <name val="Arial Cyr"/>
      <charset val="204"/>
    </font>
    <font>
      <b/>
      <sz val="14"/>
      <name val="Arial Cyr"/>
      <charset val="204"/>
    </font>
    <font>
      <sz val="12"/>
      <name val="Arial Cyr"/>
      <charset val="204"/>
    </font>
    <font>
      <i/>
      <sz val="14"/>
      <name val="Arial Cyr"/>
      <family val="2"/>
      <charset val="204"/>
    </font>
    <font>
      <sz val="12"/>
      <name val="Arial Cyr"/>
      <family val="2"/>
      <charset val="204"/>
    </font>
    <font>
      <b/>
      <sz val="16"/>
      <name val="Arial Cyr"/>
      <family val="2"/>
      <charset val="204"/>
    </font>
    <font>
      <b/>
      <sz val="16"/>
      <name val="Times New Roman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>
      <alignment vertical="top"/>
    </xf>
  </cellStyleXfs>
  <cellXfs count="249">
    <xf numFmtId="0" fontId="0" fillId="0" borderId="0" xfId="0"/>
    <xf numFmtId="0" fontId="0" fillId="2" borderId="0" xfId="0" applyFill="1"/>
    <xf numFmtId="0" fontId="5" fillId="2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49" fontId="8" fillId="2" borderId="3" xfId="1" applyNumberFormat="1" applyFont="1" applyFill="1" applyBorder="1" applyAlignment="1" applyProtection="1">
      <alignment horizontal="center" vertical="center" wrapText="1"/>
    </xf>
    <xf numFmtId="49" fontId="8" fillId="2" borderId="4" xfId="1" applyNumberFormat="1" applyFont="1" applyFill="1" applyBorder="1" applyAlignment="1" applyProtection="1">
      <alignment horizontal="center" vertical="center" wrapText="1"/>
    </xf>
    <xf numFmtId="49" fontId="10" fillId="2" borderId="5" xfId="0" applyNumberFormat="1" applyFont="1" applyFill="1" applyBorder="1" applyAlignment="1">
      <alignment horizontal="left" wrapText="1"/>
    </xf>
    <xf numFmtId="49" fontId="11" fillId="2" borderId="6" xfId="0" applyNumberFormat="1" applyFont="1" applyFill="1" applyBorder="1" applyAlignment="1">
      <alignment horizontal="center"/>
    </xf>
    <xf numFmtId="164" fontId="11" fillId="2" borderId="7" xfId="0" applyNumberFormat="1" applyFont="1" applyFill="1" applyBorder="1" applyAlignment="1">
      <alignment horizontal="right"/>
    </xf>
    <xf numFmtId="49" fontId="9" fillId="2" borderId="47" xfId="1" applyNumberFormat="1" applyFont="1" applyFill="1" applyBorder="1" applyAlignment="1" applyProtection="1">
      <alignment horizontal="center" vertical="center" wrapText="1"/>
    </xf>
    <xf numFmtId="49" fontId="11" fillId="2" borderId="58" xfId="0" applyNumberFormat="1" applyFont="1" applyFill="1" applyBorder="1" applyAlignment="1">
      <alignment horizontal="center"/>
    </xf>
    <xf numFmtId="0" fontId="21" fillId="2" borderId="0" xfId="0" applyFont="1" applyFill="1"/>
    <xf numFmtId="0" fontId="22" fillId="2" borderId="1" xfId="0" applyFont="1" applyFill="1" applyBorder="1" applyAlignment="1">
      <alignment horizontal="center" vertical="center"/>
    </xf>
    <xf numFmtId="49" fontId="2" fillId="2" borderId="0" xfId="1" applyNumberFormat="1" applyFont="1" applyFill="1" applyBorder="1" applyAlignment="1" applyProtection="1">
      <alignment horizontal="right" vertical="center" wrapText="1"/>
    </xf>
    <xf numFmtId="49" fontId="9" fillId="0" borderId="29" xfId="1" applyNumberFormat="1" applyFont="1" applyFill="1" applyBorder="1" applyAlignment="1" applyProtection="1">
      <alignment horizontal="center" vertical="center" wrapText="1"/>
    </xf>
    <xf numFmtId="49" fontId="11" fillId="0" borderId="8" xfId="0" applyNumberFormat="1" applyFont="1" applyFill="1" applyBorder="1" applyAlignment="1">
      <alignment horizontal="left" wrapText="1"/>
    </xf>
    <xf numFmtId="49" fontId="11" fillId="0" borderId="9" xfId="0" applyNumberFormat="1" applyFont="1" applyFill="1" applyBorder="1" applyAlignment="1">
      <alignment horizontal="center"/>
    </xf>
    <xf numFmtId="49" fontId="11" fillId="0" borderId="10" xfId="0" applyNumberFormat="1" applyFont="1" applyFill="1" applyBorder="1" applyAlignment="1">
      <alignment horizontal="center"/>
    </xf>
    <xf numFmtId="164" fontId="11" fillId="0" borderId="11" xfId="0" applyNumberFormat="1" applyFont="1" applyFill="1" applyBorder="1" applyAlignment="1">
      <alignment horizontal="right"/>
    </xf>
    <xf numFmtId="49" fontId="11" fillId="0" borderId="12" xfId="0" applyNumberFormat="1" applyFont="1" applyFill="1" applyBorder="1" applyAlignment="1">
      <alignment horizontal="left" wrapText="1"/>
    </xf>
    <xf numFmtId="49" fontId="11" fillId="0" borderId="13" xfId="0" applyNumberFormat="1" applyFont="1" applyFill="1" applyBorder="1" applyAlignment="1">
      <alignment horizontal="center"/>
    </xf>
    <xf numFmtId="164" fontId="11" fillId="0" borderId="14" xfId="0" applyNumberFormat="1" applyFont="1" applyFill="1" applyBorder="1" applyAlignment="1">
      <alignment horizontal="right"/>
    </xf>
    <xf numFmtId="49" fontId="10" fillId="0" borderId="15" xfId="0" applyNumberFormat="1" applyFont="1" applyFill="1" applyBorder="1" applyAlignment="1">
      <alignment horizontal="left" wrapText="1"/>
    </xf>
    <xf numFmtId="49" fontId="11" fillId="0" borderId="16" xfId="0" applyNumberFormat="1" applyFont="1" applyFill="1" applyBorder="1" applyAlignment="1">
      <alignment horizontal="left" wrapText="1"/>
    </xf>
    <xf numFmtId="49" fontId="11" fillId="0" borderId="17" xfId="0" applyNumberFormat="1" applyFont="1" applyFill="1" applyBorder="1" applyAlignment="1">
      <alignment horizontal="center"/>
    </xf>
    <xf numFmtId="164" fontId="11" fillId="0" borderId="18" xfId="0" applyNumberFormat="1" applyFont="1" applyFill="1" applyBorder="1" applyAlignment="1">
      <alignment horizontal="right"/>
    </xf>
    <xf numFmtId="49" fontId="14" fillId="0" borderId="19" xfId="0" applyNumberFormat="1" applyFont="1" applyFill="1" applyBorder="1" applyAlignment="1">
      <alignment horizontal="left" wrapText="1"/>
    </xf>
    <xf numFmtId="49" fontId="13" fillId="0" borderId="10" xfId="0" applyNumberFormat="1" applyFont="1" applyFill="1" applyBorder="1" applyAlignment="1">
      <alignment horizontal="center"/>
    </xf>
    <xf numFmtId="164" fontId="13" fillId="0" borderId="11" xfId="0" applyNumberFormat="1" applyFont="1" applyFill="1" applyBorder="1" applyAlignment="1">
      <alignment horizontal="right"/>
    </xf>
    <xf numFmtId="49" fontId="11" fillId="0" borderId="20" xfId="0" applyNumberFormat="1" applyFont="1" applyFill="1" applyBorder="1" applyAlignment="1">
      <alignment horizontal="left" wrapText="1"/>
    </xf>
    <xf numFmtId="49" fontId="11" fillId="0" borderId="21" xfId="0" applyNumberFormat="1" applyFont="1" applyFill="1" applyBorder="1" applyAlignment="1">
      <alignment horizontal="center"/>
    </xf>
    <xf numFmtId="164" fontId="12" fillId="0" borderId="14" xfId="0" applyNumberFormat="1" applyFont="1" applyFill="1" applyBorder="1" applyAlignment="1">
      <alignment horizontal="right"/>
    </xf>
    <xf numFmtId="49" fontId="14" fillId="0" borderId="22" xfId="0" applyNumberFormat="1" applyFont="1" applyFill="1" applyBorder="1" applyAlignment="1">
      <alignment horizontal="left" wrapText="1"/>
    </xf>
    <xf numFmtId="49" fontId="13" fillId="0" borderId="17" xfId="0" applyNumberFormat="1" applyFont="1" applyFill="1" applyBorder="1" applyAlignment="1">
      <alignment horizontal="center"/>
    </xf>
    <xf numFmtId="164" fontId="14" fillId="0" borderId="18" xfId="0" applyNumberFormat="1" applyFont="1" applyFill="1" applyBorder="1" applyAlignment="1">
      <alignment horizontal="right"/>
    </xf>
    <xf numFmtId="49" fontId="14" fillId="0" borderId="23" xfId="0" applyNumberFormat="1" applyFont="1" applyFill="1" applyBorder="1" applyAlignment="1">
      <alignment horizontal="left" wrapText="1"/>
    </xf>
    <xf numFmtId="49" fontId="13" fillId="0" borderId="24" xfId="0" applyNumberFormat="1" applyFont="1" applyFill="1" applyBorder="1" applyAlignment="1">
      <alignment horizontal="center"/>
    </xf>
    <xf numFmtId="164" fontId="13" fillId="0" borderId="25" xfId="0" applyNumberFormat="1" applyFont="1" applyFill="1" applyBorder="1" applyAlignment="1">
      <alignment horizontal="right"/>
    </xf>
    <xf numFmtId="49" fontId="14" fillId="0" borderId="26" xfId="0" applyNumberFormat="1" applyFont="1" applyFill="1" applyBorder="1" applyAlignment="1">
      <alignment horizontal="left" wrapText="1"/>
    </xf>
    <xf numFmtId="49" fontId="13" fillId="0" borderId="27" xfId="0" applyNumberFormat="1" applyFont="1" applyFill="1" applyBorder="1" applyAlignment="1">
      <alignment horizontal="center"/>
    </xf>
    <xf numFmtId="164" fontId="13" fillId="0" borderId="32" xfId="0" applyNumberFormat="1" applyFont="1" applyFill="1" applyBorder="1" applyAlignment="1">
      <alignment horizontal="right"/>
    </xf>
    <xf numFmtId="49" fontId="11" fillId="0" borderId="15" xfId="0" applyNumberFormat="1" applyFont="1" applyFill="1" applyBorder="1" applyAlignment="1">
      <alignment horizontal="left" wrapText="1"/>
    </xf>
    <xf numFmtId="164" fontId="15" fillId="0" borderId="28" xfId="0" applyNumberFormat="1" applyFont="1" applyFill="1" applyBorder="1" applyAlignment="1">
      <alignment horizontal="right"/>
    </xf>
    <xf numFmtId="164" fontId="12" fillId="0" borderId="18" xfId="0" applyNumberFormat="1" applyFont="1" applyFill="1" applyBorder="1" applyAlignment="1">
      <alignment horizontal="right"/>
    </xf>
    <xf numFmtId="164" fontId="13" fillId="0" borderId="29" xfId="0" applyNumberFormat="1" applyFont="1" applyFill="1" applyBorder="1" applyAlignment="1">
      <alignment horizontal="right"/>
    </xf>
    <xf numFmtId="166" fontId="10" fillId="0" borderId="16" xfId="0" applyNumberFormat="1" applyFont="1" applyFill="1" applyBorder="1" applyAlignment="1">
      <alignment horizontal="left" wrapText="1"/>
    </xf>
    <xf numFmtId="49" fontId="15" fillId="0" borderId="10" xfId="0" applyNumberFormat="1" applyFont="1" applyFill="1" applyBorder="1" applyAlignment="1">
      <alignment horizontal="center"/>
    </xf>
    <xf numFmtId="49" fontId="15" fillId="0" borderId="21" xfId="0" applyNumberFormat="1" applyFont="1" applyFill="1" applyBorder="1" applyAlignment="1">
      <alignment horizontal="center"/>
    </xf>
    <xf numFmtId="49" fontId="10" fillId="0" borderId="21" xfId="0" applyNumberFormat="1" applyFont="1" applyFill="1" applyBorder="1" applyAlignment="1">
      <alignment horizontal="center"/>
    </xf>
    <xf numFmtId="49" fontId="14" fillId="0" borderId="10" xfId="0" applyNumberFormat="1" applyFont="1" applyFill="1" applyBorder="1" applyAlignment="1">
      <alignment horizontal="center"/>
    </xf>
    <xf numFmtId="164" fontId="10" fillId="0" borderId="14" xfId="0" applyNumberFormat="1" applyFont="1" applyFill="1" applyBorder="1" applyAlignment="1">
      <alignment horizontal="right"/>
    </xf>
    <xf numFmtId="0" fontId="10" fillId="0" borderId="30" xfId="0" applyNumberFormat="1" applyFont="1" applyFill="1" applyBorder="1" applyAlignment="1">
      <alignment horizontal="left" wrapText="1"/>
    </xf>
    <xf numFmtId="49" fontId="15" fillId="0" borderId="17" xfId="0" applyNumberFormat="1" applyFont="1" applyFill="1" applyBorder="1" applyAlignment="1">
      <alignment horizontal="center"/>
    </xf>
    <xf numFmtId="49" fontId="10" fillId="0" borderId="17" xfId="0" applyNumberFormat="1" applyFont="1" applyFill="1" applyBorder="1" applyAlignment="1">
      <alignment horizontal="center"/>
    </xf>
    <xf numFmtId="49" fontId="14" fillId="0" borderId="17" xfId="0" applyNumberFormat="1" applyFont="1" applyFill="1" applyBorder="1" applyAlignment="1">
      <alignment horizontal="center"/>
    </xf>
    <xf numFmtId="164" fontId="10" fillId="0" borderId="18" xfId="0" applyNumberFormat="1" applyFont="1" applyFill="1" applyBorder="1" applyAlignment="1">
      <alignment horizontal="right"/>
    </xf>
    <xf numFmtId="164" fontId="14" fillId="0" borderId="11" xfId="0" applyNumberFormat="1" applyFont="1" applyFill="1" applyBorder="1" applyAlignment="1">
      <alignment horizontal="right"/>
    </xf>
    <xf numFmtId="49" fontId="15" fillId="0" borderId="13" xfId="0" applyNumberFormat="1" applyFont="1" applyFill="1" applyBorder="1" applyAlignment="1">
      <alignment horizontal="center"/>
    </xf>
    <xf numFmtId="49" fontId="10" fillId="0" borderId="13" xfId="0" applyNumberFormat="1" applyFont="1" applyFill="1" applyBorder="1" applyAlignment="1">
      <alignment horizontal="center"/>
    </xf>
    <xf numFmtId="49" fontId="14" fillId="0" borderId="13" xfId="0" applyNumberFormat="1" applyFont="1" applyFill="1" applyBorder="1" applyAlignment="1">
      <alignment horizontal="center"/>
    </xf>
    <xf numFmtId="49" fontId="14" fillId="0" borderId="31" xfId="0" applyNumberFormat="1" applyFont="1" applyFill="1" applyBorder="1" applyAlignment="1">
      <alignment horizontal="left" wrapText="1"/>
    </xf>
    <xf numFmtId="49" fontId="11" fillId="0" borderId="30" xfId="0" applyNumberFormat="1" applyFont="1" applyFill="1" applyBorder="1" applyAlignment="1">
      <alignment horizontal="left" wrapText="1"/>
    </xf>
    <xf numFmtId="0" fontId="11" fillId="0" borderId="20" xfId="0" applyFont="1" applyFill="1" applyBorder="1" applyAlignment="1">
      <alignment horizontal="left" wrapText="1"/>
    </xf>
    <xf numFmtId="49" fontId="10" fillId="0" borderId="33" xfId="0" applyNumberFormat="1" applyFont="1" applyFill="1" applyBorder="1" applyAlignment="1">
      <alignment horizontal="left" wrapText="1"/>
    </xf>
    <xf numFmtId="49" fontId="14" fillId="0" borderId="34" xfId="0" applyNumberFormat="1" applyFont="1" applyFill="1" applyBorder="1" applyAlignment="1">
      <alignment horizontal="center"/>
    </xf>
    <xf numFmtId="49" fontId="10" fillId="0" borderId="16" xfId="0" applyNumberFormat="1" applyFont="1" applyFill="1" applyBorder="1" applyAlignment="1">
      <alignment horizontal="left" wrapText="1"/>
    </xf>
    <xf numFmtId="49" fontId="14" fillId="0" borderId="27" xfId="0" applyNumberFormat="1" applyFont="1" applyFill="1" applyBorder="1" applyAlignment="1">
      <alignment horizontal="center"/>
    </xf>
    <xf numFmtId="164" fontId="14" fillId="0" borderId="32" xfId="0" applyNumberFormat="1" applyFont="1" applyFill="1" applyBorder="1" applyAlignment="1">
      <alignment horizontal="right"/>
    </xf>
    <xf numFmtId="49" fontId="11" fillId="0" borderId="33" xfId="0" applyNumberFormat="1" applyFont="1" applyFill="1" applyBorder="1" applyAlignment="1">
      <alignment horizontal="left" wrapText="1"/>
    </xf>
    <xf numFmtId="49" fontId="11" fillId="0" borderId="35" xfId="0" applyNumberFormat="1" applyFont="1" applyFill="1" applyBorder="1" applyAlignment="1">
      <alignment horizontal="center"/>
    </xf>
    <xf numFmtId="164" fontId="11" fillId="0" borderId="28" xfId="0" applyNumberFormat="1" applyFont="1" applyFill="1" applyBorder="1" applyAlignment="1">
      <alignment horizontal="right"/>
    </xf>
    <xf numFmtId="49" fontId="14" fillId="0" borderId="33" xfId="0" applyNumberFormat="1" applyFont="1" applyFill="1" applyBorder="1" applyAlignment="1">
      <alignment horizontal="left" wrapText="1"/>
    </xf>
    <xf numFmtId="0" fontId="11" fillId="0" borderId="20" xfId="0" applyNumberFormat="1" applyFont="1" applyFill="1" applyBorder="1" applyAlignment="1">
      <alignment horizontal="left" wrapText="1"/>
    </xf>
    <xf numFmtId="49" fontId="11" fillId="0" borderId="36" xfId="0" applyNumberFormat="1" applyFont="1" applyFill="1" applyBorder="1" applyAlignment="1">
      <alignment horizontal="left" wrapText="1"/>
    </xf>
    <xf numFmtId="164" fontId="12" fillId="0" borderId="11" xfId="0" applyNumberFormat="1" applyFont="1" applyFill="1" applyBorder="1" applyAlignment="1">
      <alignment horizontal="right"/>
    </xf>
    <xf numFmtId="164" fontId="12" fillId="0" borderId="29" xfId="0" applyNumberFormat="1" applyFont="1" applyFill="1" applyBorder="1" applyAlignment="1">
      <alignment horizontal="right"/>
    </xf>
    <xf numFmtId="49" fontId="12" fillId="0" borderId="17" xfId="0" applyNumberFormat="1" applyFont="1" applyFill="1" applyBorder="1" applyAlignment="1">
      <alignment horizontal="center"/>
    </xf>
    <xf numFmtId="49" fontId="15" fillId="0" borderId="15" xfId="0" applyNumberFormat="1" applyFont="1" applyFill="1" applyBorder="1" applyAlignment="1">
      <alignment horizontal="left" wrapText="1"/>
    </xf>
    <xf numFmtId="164" fontId="11" fillId="0" borderId="40" xfId="0" applyNumberFormat="1" applyFont="1" applyFill="1" applyBorder="1" applyAlignment="1">
      <alignment horizontal="right"/>
    </xf>
    <xf numFmtId="49" fontId="10" fillId="0" borderId="41" xfId="0" applyNumberFormat="1" applyFont="1" applyFill="1" applyBorder="1" applyAlignment="1">
      <alignment horizontal="left" wrapText="1"/>
    </xf>
    <xf numFmtId="49" fontId="14" fillId="0" borderId="21" xfId="0" applyNumberFormat="1" applyFont="1" applyFill="1" applyBorder="1" applyAlignment="1">
      <alignment horizontal="center"/>
    </xf>
    <xf numFmtId="164" fontId="15" fillId="0" borderId="14" xfId="0" applyNumberFormat="1" applyFont="1" applyFill="1" applyBorder="1" applyAlignment="1">
      <alignment horizontal="right"/>
    </xf>
    <xf numFmtId="49" fontId="11" fillId="0" borderId="37" xfId="0" applyNumberFormat="1" applyFont="1" applyFill="1" applyBorder="1" applyAlignment="1">
      <alignment horizontal="left" wrapText="1"/>
    </xf>
    <xf numFmtId="0" fontId="11" fillId="0" borderId="33" xfId="0" applyNumberFormat="1" applyFont="1" applyFill="1" applyBorder="1" applyAlignment="1">
      <alignment horizontal="left" wrapText="1"/>
    </xf>
    <xf numFmtId="49" fontId="15" fillId="0" borderId="20" xfId="0" applyNumberFormat="1" applyFont="1" applyFill="1" applyBorder="1" applyAlignment="1">
      <alignment horizontal="left" wrapText="1"/>
    </xf>
    <xf numFmtId="49" fontId="13" fillId="0" borderId="13" xfId="0" applyNumberFormat="1" applyFont="1" applyFill="1" applyBorder="1" applyAlignment="1">
      <alignment horizontal="center"/>
    </xf>
    <xf numFmtId="0" fontId="10" fillId="0" borderId="33" xfId="0" applyNumberFormat="1" applyFont="1" applyFill="1" applyBorder="1" applyAlignment="1">
      <alignment horizontal="left" wrapText="1"/>
    </xf>
    <xf numFmtId="0" fontId="11" fillId="0" borderId="38" xfId="0" applyNumberFormat="1" applyFont="1" applyFill="1" applyBorder="1" applyAlignment="1">
      <alignment horizontal="left" wrapText="1"/>
    </xf>
    <xf numFmtId="49" fontId="11" fillId="0" borderId="34" xfId="0" applyNumberFormat="1" applyFont="1" applyFill="1" applyBorder="1" applyAlignment="1">
      <alignment horizontal="center"/>
    </xf>
    <xf numFmtId="164" fontId="10" fillId="0" borderId="29" xfId="0" applyNumberFormat="1" applyFont="1" applyFill="1" applyBorder="1" applyAlignment="1">
      <alignment horizontal="right"/>
    </xf>
    <xf numFmtId="49" fontId="10" fillId="0" borderId="37" xfId="0" applyNumberFormat="1" applyFont="1" applyFill="1" applyBorder="1" applyAlignment="1">
      <alignment horizontal="left" wrapText="1"/>
    </xf>
    <xf numFmtId="49" fontId="10" fillId="0" borderId="42" xfId="0" applyNumberFormat="1" applyFont="1" applyFill="1" applyBorder="1" applyAlignment="1">
      <alignment horizontal="left" wrapText="1"/>
    </xf>
    <xf numFmtId="164" fontId="11" fillId="0" borderId="39" xfId="0" applyNumberFormat="1" applyFont="1" applyFill="1" applyBorder="1" applyAlignment="1">
      <alignment horizontal="right"/>
    </xf>
    <xf numFmtId="2" fontId="10" fillId="0" borderId="30" xfId="0" applyNumberFormat="1" applyFont="1" applyFill="1" applyBorder="1" applyAlignment="1">
      <alignment horizontal="left" wrapText="1"/>
    </xf>
    <xf numFmtId="0" fontId="11" fillId="0" borderId="15" xfId="0" applyNumberFormat="1" applyFont="1" applyFill="1" applyBorder="1" applyAlignment="1">
      <alignment horizontal="left" wrapText="1"/>
    </xf>
    <xf numFmtId="0" fontId="11" fillId="0" borderId="39" xfId="0" applyNumberFormat="1" applyFont="1" applyFill="1" applyBorder="1" applyAlignment="1">
      <alignment horizontal="left" wrapText="1"/>
    </xf>
    <xf numFmtId="0" fontId="11" fillId="0" borderId="22" xfId="0" applyNumberFormat="1" applyFont="1" applyFill="1" applyBorder="1" applyAlignment="1">
      <alignment horizontal="left" wrapText="1"/>
    </xf>
    <xf numFmtId="49" fontId="13" fillId="0" borderId="34" xfId="0" applyNumberFormat="1" applyFont="1" applyFill="1" applyBorder="1" applyAlignment="1">
      <alignment horizontal="center"/>
    </xf>
    <xf numFmtId="49" fontId="12" fillId="0" borderId="13" xfId="0" applyNumberFormat="1" applyFont="1" applyFill="1" applyBorder="1" applyAlignment="1">
      <alignment horizontal="center"/>
    </xf>
    <xf numFmtId="49" fontId="10" fillId="0" borderId="36" xfId="0" applyNumberFormat="1" applyFont="1" applyFill="1" applyBorder="1" applyAlignment="1">
      <alignment horizontal="left" wrapText="1"/>
    </xf>
    <xf numFmtId="0" fontId="11" fillId="0" borderId="41" xfId="0" applyNumberFormat="1" applyFont="1" applyFill="1" applyBorder="1" applyAlignment="1">
      <alignment horizontal="left" wrapText="1"/>
    </xf>
    <xf numFmtId="49" fontId="10" fillId="0" borderId="39" xfId="0" applyNumberFormat="1" applyFont="1" applyFill="1" applyBorder="1" applyAlignment="1">
      <alignment horizontal="left" wrapText="1"/>
    </xf>
    <xf numFmtId="164" fontId="15" fillId="0" borderId="18" xfId="0" applyNumberFormat="1" applyFont="1" applyFill="1" applyBorder="1" applyAlignment="1">
      <alignment horizontal="right"/>
    </xf>
    <xf numFmtId="49" fontId="14" fillId="0" borderId="59" xfId="0" applyNumberFormat="1" applyFont="1" applyFill="1" applyBorder="1" applyAlignment="1">
      <alignment horizontal="left" wrapText="1"/>
    </xf>
    <xf numFmtId="49" fontId="14" fillId="0" borderId="60" xfId="0" applyNumberFormat="1" applyFont="1" applyFill="1" applyBorder="1" applyAlignment="1">
      <alignment horizontal="center"/>
    </xf>
    <xf numFmtId="49" fontId="13" fillId="0" borderId="60" xfId="0" applyNumberFormat="1" applyFont="1" applyFill="1" applyBorder="1" applyAlignment="1">
      <alignment horizontal="center"/>
    </xf>
    <xf numFmtId="164" fontId="14" fillId="0" borderId="61" xfId="0" applyNumberFormat="1" applyFont="1" applyFill="1" applyBorder="1" applyAlignment="1">
      <alignment horizontal="right"/>
    </xf>
    <xf numFmtId="164" fontId="10" fillId="0" borderId="11" xfId="0" applyNumberFormat="1" applyFont="1" applyFill="1" applyBorder="1" applyAlignment="1">
      <alignment horizontal="right"/>
    </xf>
    <xf numFmtId="49" fontId="12" fillId="0" borderId="10" xfId="0" applyNumberFormat="1" applyFont="1" applyFill="1" applyBorder="1" applyAlignment="1">
      <alignment horizontal="center"/>
    </xf>
    <xf numFmtId="0" fontId="11" fillId="0" borderId="16" xfId="0" applyNumberFormat="1" applyFont="1" applyFill="1" applyBorder="1" applyAlignment="1">
      <alignment horizontal="left" wrapText="1"/>
    </xf>
    <xf numFmtId="164" fontId="14" fillId="0" borderId="25" xfId="0" applyNumberFormat="1" applyFont="1" applyFill="1" applyBorder="1" applyAlignment="1">
      <alignment horizontal="right"/>
    </xf>
    <xf numFmtId="164" fontId="10" fillId="0" borderId="52" xfId="0" applyNumberFormat="1" applyFont="1" applyFill="1" applyBorder="1" applyAlignment="1">
      <alignment horizontal="right"/>
    </xf>
    <xf numFmtId="164" fontId="14" fillId="0" borderId="57" xfId="0" applyNumberFormat="1" applyFont="1" applyFill="1" applyBorder="1" applyAlignment="1">
      <alignment horizontal="right"/>
    </xf>
    <xf numFmtId="49" fontId="10" fillId="0" borderId="30" xfId="0" applyNumberFormat="1" applyFont="1" applyFill="1" applyBorder="1" applyAlignment="1">
      <alignment horizontal="left" wrapText="1"/>
    </xf>
    <xf numFmtId="2" fontId="10" fillId="0" borderId="15" xfId="0" applyNumberFormat="1" applyFont="1" applyFill="1" applyBorder="1" applyAlignment="1">
      <alignment horizontal="left" wrapText="1"/>
    </xf>
    <xf numFmtId="49" fontId="14" fillId="0" borderId="0" xfId="0" applyNumberFormat="1" applyFont="1" applyFill="1" applyBorder="1" applyAlignment="1">
      <alignment horizontal="left" wrapText="1"/>
    </xf>
    <xf numFmtId="49" fontId="10" fillId="0" borderId="22" xfId="0" applyNumberFormat="1" applyFont="1" applyFill="1" applyBorder="1" applyAlignment="1">
      <alignment horizontal="left" wrapText="1"/>
    </xf>
    <xf numFmtId="164" fontId="15" fillId="0" borderId="62" xfId="0" applyNumberFormat="1" applyFont="1" applyFill="1" applyBorder="1" applyAlignment="1">
      <alignment horizontal="right"/>
    </xf>
    <xf numFmtId="164" fontId="14" fillId="0" borderId="63" xfId="0" applyNumberFormat="1" applyFont="1" applyFill="1" applyBorder="1" applyAlignment="1">
      <alignment horizontal="right"/>
    </xf>
    <xf numFmtId="49" fontId="14" fillId="0" borderId="35" xfId="0" applyNumberFormat="1" applyFont="1" applyFill="1" applyBorder="1" applyAlignment="1">
      <alignment horizontal="center"/>
    </xf>
    <xf numFmtId="49" fontId="14" fillId="0" borderId="24" xfId="0" applyNumberFormat="1" applyFont="1" applyFill="1" applyBorder="1" applyAlignment="1">
      <alignment horizontal="center"/>
    </xf>
    <xf numFmtId="164" fontId="14" fillId="0" borderId="28" xfId="0" applyNumberFormat="1" applyFont="1" applyFill="1" applyBorder="1" applyAlignment="1">
      <alignment horizontal="right"/>
    </xf>
    <xf numFmtId="49" fontId="13" fillId="0" borderId="35" xfId="0" applyNumberFormat="1" applyFont="1" applyFill="1" applyBorder="1" applyAlignment="1">
      <alignment horizontal="center"/>
    </xf>
    <xf numFmtId="0" fontId="11" fillId="0" borderId="44" xfId="0" applyNumberFormat="1" applyFont="1" applyFill="1" applyBorder="1" applyAlignment="1">
      <alignment horizontal="left" wrapText="1"/>
    </xf>
    <xf numFmtId="49" fontId="12" fillId="0" borderId="35" xfId="0" applyNumberFormat="1" applyFont="1" applyFill="1" applyBorder="1" applyAlignment="1">
      <alignment horizontal="center"/>
    </xf>
    <xf numFmtId="49" fontId="10" fillId="0" borderId="35" xfId="0" applyNumberFormat="1" applyFont="1" applyFill="1" applyBorder="1" applyAlignment="1">
      <alignment horizontal="center"/>
    </xf>
    <xf numFmtId="164" fontId="13" fillId="0" borderId="63" xfId="0" applyNumberFormat="1" applyFont="1" applyFill="1" applyBorder="1" applyAlignment="1">
      <alignment horizontal="right"/>
    </xf>
    <xf numFmtId="0" fontId="11" fillId="0" borderId="42" xfId="0" applyNumberFormat="1" applyFont="1" applyFill="1" applyBorder="1" applyAlignment="1">
      <alignment horizontal="left" wrapText="1"/>
    </xf>
    <xf numFmtId="49" fontId="12" fillId="0" borderId="21" xfId="0" applyNumberFormat="1" applyFont="1" applyFill="1" applyBorder="1" applyAlignment="1">
      <alignment horizontal="center"/>
    </xf>
    <xf numFmtId="164" fontId="10" fillId="0" borderId="40" xfId="0" applyNumberFormat="1" applyFont="1" applyFill="1" applyBorder="1" applyAlignment="1">
      <alignment horizontal="right"/>
    </xf>
    <xf numFmtId="0" fontId="11" fillId="0" borderId="36" xfId="0" applyNumberFormat="1" applyFont="1" applyFill="1" applyBorder="1" applyAlignment="1">
      <alignment horizontal="left" wrapText="1"/>
    </xf>
    <xf numFmtId="49" fontId="10" fillId="0" borderId="66" xfId="0" applyNumberFormat="1" applyFont="1" applyFill="1" applyBorder="1" applyAlignment="1">
      <alignment horizontal="left" wrapText="1"/>
    </xf>
    <xf numFmtId="49" fontId="10" fillId="0" borderId="10" xfId="0" applyNumberFormat="1" applyFont="1" applyFill="1" applyBorder="1" applyAlignment="1">
      <alignment horizontal="center"/>
    </xf>
    <xf numFmtId="164" fontId="15" fillId="0" borderId="67" xfId="0" applyNumberFormat="1" applyFont="1" applyFill="1" applyBorder="1" applyAlignment="1">
      <alignment horizontal="right"/>
    </xf>
    <xf numFmtId="49" fontId="10" fillId="0" borderId="43" xfId="0" applyNumberFormat="1" applyFont="1" applyFill="1" applyBorder="1" applyAlignment="1">
      <alignment horizontal="left" wrapText="1"/>
    </xf>
    <xf numFmtId="164" fontId="15" fillId="0" borderId="68" xfId="0" applyNumberFormat="1" applyFont="1" applyFill="1" applyBorder="1" applyAlignment="1">
      <alignment horizontal="right"/>
    </xf>
    <xf numFmtId="0" fontId="10" fillId="0" borderId="69" xfId="0" applyNumberFormat="1" applyFont="1" applyFill="1" applyBorder="1" applyAlignment="1">
      <alignment horizontal="left" wrapText="1"/>
    </xf>
    <xf numFmtId="49" fontId="10" fillId="0" borderId="70" xfId="0" applyNumberFormat="1" applyFont="1" applyFill="1" applyBorder="1" applyAlignment="1">
      <alignment horizontal="center"/>
    </xf>
    <xf numFmtId="164" fontId="15" fillId="0" borderId="71" xfId="0" applyNumberFormat="1" applyFont="1" applyFill="1" applyBorder="1" applyAlignment="1">
      <alignment horizontal="right"/>
    </xf>
    <xf numFmtId="49" fontId="14" fillId="0" borderId="72" xfId="0" applyNumberFormat="1" applyFont="1" applyFill="1" applyBorder="1" applyAlignment="1">
      <alignment horizontal="center"/>
    </xf>
    <xf numFmtId="164" fontId="14" fillId="0" borderId="73" xfId="0" applyNumberFormat="1" applyFont="1" applyFill="1" applyBorder="1" applyAlignment="1">
      <alignment horizontal="right"/>
    </xf>
    <xf numFmtId="165" fontId="12" fillId="0" borderId="14" xfId="0" applyNumberFormat="1" applyFont="1" applyFill="1" applyBorder="1" applyAlignment="1">
      <alignment horizontal="right"/>
    </xf>
    <xf numFmtId="49" fontId="11" fillId="0" borderId="19" xfId="0" applyNumberFormat="1" applyFont="1" applyFill="1" applyBorder="1" applyAlignment="1">
      <alignment horizontal="left" wrapText="1"/>
    </xf>
    <xf numFmtId="165" fontId="10" fillId="0" borderId="14" xfId="0" applyNumberFormat="1" applyFont="1" applyFill="1" applyBorder="1" applyAlignment="1">
      <alignment horizontal="right"/>
    </xf>
    <xf numFmtId="165" fontId="10" fillId="0" borderId="18" xfId="0" applyNumberFormat="1" applyFont="1" applyFill="1" applyBorder="1" applyAlignment="1">
      <alignment horizontal="right"/>
    </xf>
    <xf numFmtId="165" fontId="13" fillId="0" borderId="64" xfId="0" applyNumberFormat="1" applyFont="1" applyFill="1" applyBorder="1" applyAlignment="1">
      <alignment horizontal="right"/>
    </xf>
    <xf numFmtId="49" fontId="11" fillId="0" borderId="41" xfId="0" applyNumberFormat="1" applyFont="1" applyFill="1" applyBorder="1" applyAlignment="1">
      <alignment horizontal="left" wrapText="1"/>
    </xf>
    <xf numFmtId="165" fontId="10" fillId="0" borderId="65" xfId="0" applyNumberFormat="1" applyFont="1" applyFill="1" applyBorder="1" applyAlignment="1">
      <alignment horizontal="right"/>
    </xf>
    <xf numFmtId="165" fontId="15" fillId="0" borderId="65" xfId="0" applyNumberFormat="1" applyFont="1" applyFill="1" applyBorder="1" applyAlignment="1">
      <alignment horizontal="right"/>
    </xf>
    <xf numFmtId="0" fontId="10" fillId="0" borderId="22" xfId="0" applyNumberFormat="1" applyFont="1" applyFill="1" applyBorder="1" applyAlignment="1">
      <alignment horizontal="left" wrapText="1"/>
    </xf>
    <xf numFmtId="165" fontId="15" fillId="0" borderId="62" xfId="0" applyNumberFormat="1" applyFont="1" applyFill="1" applyBorder="1" applyAlignment="1">
      <alignment horizontal="right"/>
    </xf>
    <xf numFmtId="165" fontId="13" fillId="0" borderId="63" xfId="0" applyNumberFormat="1" applyFont="1" applyFill="1" applyBorder="1" applyAlignment="1">
      <alignment horizontal="right"/>
    </xf>
    <xf numFmtId="49" fontId="12" fillId="0" borderId="43" xfId="0" applyNumberFormat="1" applyFont="1" applyFill="1" applyBorder="1" applyAlignment="1">
      <alignment horizontal="left" wrapText="1"/>
    </xf>
    <xf numFmtId="49" fontId="9" fillId="0" borderId="50" xfId="1" applyNumberFormat="1" applyFont="1" applyFill="1" applyBorder="1" applyAlignment="1" applyProtection="1">
      <alignment horizontal="center" vertical="center" wrapText="1"/>
    </xf>
    <xf numFmtId="49" fontId="9" fillId="0" borderId="0" xfId="1" applyNumberFormat="1" applyFont="1" applyFill="1" applyBorder="1" applyAlignment="1" applyProtection="1">
      <alignment horizontal="center" vertical="center" wrapText="1"/>
    </xf>
    <xf numFmtId="165" fontId="10" fillId="0" borderId="55" xfId="0" applyNumberFormat="1" applyFont="1" applyFill="1" applyBorder="1" applyAlignment="1">
      <alignment horizontal="right"/>
    </xf>
    <xf numFmtId="165" fontId="10" fillId="0" borderId="52" xfId="0" applyNumberFormat="1" applyFont="1" applyFill="1" applyBorder="1" applyAlignment="1">
      <alignment horizontal="right"/>
    </xf>
    <xf numFmtId="49" fontId="13" fillId="0" borderId="81" xfId="0" applyNumberFormat="1" applyFont="1" applyFill="1" applyBorder="1" applyAlignment="1">
      <alignment horizontal="left" wrapText="1"/>
    </xf>
    <xf numFmtId="49" fontId="11" fillId="0" borderId="60" xfId="0" applyNumberFormat="1" applyFont="1" applyFill="1" applyBorder="1" applyAlignment="1">
      <alignment horizontal="center"/>
    </xf>
    <xf numFmtId="165" fontId="13" fillId="0" borderId="82" xfId="0" applyNumberFormat="1" applyFont="1" applyFill="1" applyBorder="1" applyAlignment="1">
      <alignment horizontal="right"/>
    </xf>
    <xf numFmtId="49" fontId="15" fillId="0" borderId="48" xfId="0" applyNumberFormat="1" applyFont="1" applyFill="1" applyBorder="1" applyAlignment="1">
      <alignment horizontal="center" vertical="center"/>
    </xf>
    <xf numFmtId="49" fontId="15" fillId="0" borderId="49" xfId="0" applyNumberFormat="1" applyFont="1" applyFill="1" applyBorder="1" applyAlignment="1">
      <alignment horizontal="center" vertical="center"/>
    </xf>
    <xf numFmtId="49" fontId="10" fillId="0" borderId="5" xfId="0" applyNumberFormat="1" applyFont="1" applyFill="1" applyBorder="1" applyAlignment="1">
      <alignment horizontal="left" wrapText="1"/>
    </xf>
    <xf numFmtId="49" fontId="11" fillId="0" borderId="6" xfId="0" applyNumberFormat="1" applyFont="1" applyFill="1" applyBorder="1" applyAlignment="1">
      <alignment horizontal="center"/>
    </xf>
    <xf numFmtId="49" fontId="17" fillId="0" borderId="6" xfId="0" applyNumberFormat="1" applyFont="1" applyFill="1" applyBorder="1" applyAlignment="1">
      <alignment horizontal="center"/>
    </xf>
    <xf numFmtId="164" fontId="11" fillId="0" borderId="7" xfId="0" applyNumberFormat="1" applyFont="1" applyFill="1" applyBorder="1" applyAlignment="1">
      <alignment horizontal="right"/>
    </xf>
    <xf numFmtId="49" fontId="15" fillId="0" borderId="50" xfId="0" applyNumberFormat="1" applyFont="1" applyFill="1" applyBorder="1" applyAlignment="1">
      <alignment vertical="center"/>
    </xf>
    <xf numFmtId="0" fontId="0" fillId="0" borderId="48" xfId="0" applyFill="1" applyBorder="1" applyAlignment="1">
      <alignment horizontal="center" vertical="center"/>
    </xf>
    <xf numFmtId="164" fontId="11" fillId="0" borderId="29" xfId="0" applyNumberFormat="1" applyFont="1" applyFill="1" applyBorder="1" applyAlignment="1">
      <alignment horizontal="right"/>
    </xf>
    <xf numFmtId="0" fontId="0" fillId="0" borderId="50" xfId="0" applyFill="1" applyBorder="1" applyAlignment="1">
      <alignment horizontal="center" vertical="center"/>
    </xf>
    <xf numFmtId="49" fontId="11" fillId="0" borderId="22" xfId="0" applyNumberFormat="1" applyFont="1" applyFill="1" applyBorder="1" applyAlignment="1">
      <alignment horizontal="left" wrapText="1"/>
    </xf>
    <xf numFmtId="164" fontId="15" fillId="0" borderId="11" xfId="0" applyNumberFormat="1" applyFont="1" applyFill="1" applyBorder="1" applyAlignment="1">
      <alignment horizontal="right"/>
    </xf>
    <xf numFmtId="164" fontId="11" fillId="0" borderId="52" xfId="0" applyNumberFormat="1" applyFont="1" applyFill="1" applyBorder="1" applyAlignment="1">
      <alignment horizontal="right"/>
    </xf>
    <xf numFmtId="49" fontId="14" fillId="0" borderId="51" xfId="0" applyNumberFormat="1" applyFont="1" applyFill="1" applyBorder="1" applyAlignment="1">
      <alignment horizontal="left" wrapText="1"/>
    </xf>
    <xf numFmtId="164" fontId="14" fillId="0" borderId="53" xfId="0" applyNumberFormat="1" applyFont="1" applyFill="1" applyBorder="1" applyAlignment="1">
      <alignment horizontal="right"/>
    </xf>
    <xf numFmtId="49" fontId="15" fillId="0" borderId="50" xfId="0" applyNumberFormat="1" applyFont="1" applyFill="1" applyBorder="1" applyAlignment="1">
      <alignment horizontal="center" vertical="center"/>
    </xf>
    <xf numFmtId="0" fontId="11" fillId="0" borderId="30" xfId="0" applyNumberFormat="1" applyFont="1" applyFill="1" applyBorder="1" applyAlignment="1">
      <alignment horizontal="left" wrapText="1"/>
    </xf>
    <xf numFmtId="164" fontId="11" fillId="0" borderId="54" xfId="0" applyNumberFormat="1" applyFont="1" applyFill="1" applyBorder="1" applyAlignment="1">
      <alignment horizontal="right"/>
    </xf>
    <xf numFmtId="164" fontId="11" fillId="0" borderId="55" xfId="0" applyNumberFormat="1" applyFont="1" applyFill="1" applyBorder="1" applyAlignment="1">
      <alignment horizontal="right"/>
    </xf>
    <xf numFmtId="49" fontId="15" fillId="0" borderId="46" xfId="0" applyNumberFormat="1" applyFont="1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49" fontId="14" fillId="0" borderId="56" xfId="0" applyNumberFormat="1" applyFont="1" applyFill="1" applyBorder="1" applyAlignment="1">
      <alignment horizontal="left" wrapText="1"/>
    </xf>
    <xf numFmtId="49" fontId="13" fillId="0" borderId="45" xfId="0" applyNumberFormat="1" applyFont="1" applyFill="1" applyBorder="1" applyAlignment="1">
      <alignment horizontal="center"/>
    </xf>
    <xf numFmtId="164" fontId="14" fillId="0" borderId="74" xfId="0" applyNumberFormat="1" applyFont="1" applyFill="1" applyBorder="1" applyAlignment="1">
      <alignment horizontal="right"/>
    </xf>
    <xf numFmtId="49" fontId="12" fillId="0" borderId="46" xfId="0" applyNumberFormat="1" applyFont="1" applyFill="1" applyBorder="1" applyAlignment="1">
      <alignment wrapText="1"/>
    </xf>
    <xf numFmtId="49" fontId="18" fillId="0" borderId="46" xfId="0" applyNumberFormat="1" applyFont="1" applyFill="1" applyBorder="1" applyAlignment="1">
      <alignment horizontal="center" wrapText="1"/>
    </xf>
    <xf numFmtId="49" fontId="13" fillId="0" borderId="46" xfId="0" applyNumberFormat="1" applyFont="1" applyFill="1" applyBorder="1" applyAlignment="1">
      <alignment horizontal="center"/>
    </xf>
    <xf numFmtId="49" fontId="18" fillId="0" borderId="46" xfId="0" applyNumberFormat="1" applyFont="1" applyFill="1" applyBorder="1" applyAlignment="1">
      <alignment wrapText="1"/>
    </xf>
    <xf numFmtId="164" fontId="19" fillId="0" borderId="46" xfId="0" applyNumberFormat="1" applyFont="1" applyFill="1" applyBorder="1" applyAlignment="1">
      <alignment horizontal="right"/>
    </xf>
    <xf numFmtId="49" fontId="21" fillId="2" borderId="0" xfId="0" applyNumberFormat="1" applyFont="1" applyFill="1" applyBorder="1"/>
    <xf numFmtId="165" fontId="14" fillId="0" borderId="32" xfId="0" applyNumberFormat="1" applyFont="1" applyFill="1" applyBorder="1" applyAlignment="1">
      <alignment horizontal="right"/>
    </xf>
    <xf numFmtId="164" fontId="21" fillId="2" borderId="0" xfId="0" applyNumberFormat="1" applyFont="1" applyFill="1"/>
    <xf numFmtId="49" fontId="2" fillId="2" borderId="0" xfId="1" applyNumberFormat="1" applyFont="1" applyFill="1" applyBorder="1" applyAlignment="1" applyProtection="1">
      <alignment horizontal="right" vertical="center" wrapText="1"/>
    </xf>
    <xf numFmtId="0" fontId="5" fillId="2" borderId="0" xfId="0" applyFont="1" applyFill="1" applyAlignment="1">
      <alignment vertical="center" wrapText="1"/>
    </xf>
    <xf numFmtId="0" fontId="0" fillId="2" borderId="0" xfId="0" applyFill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49" fontId="11" fillId="2" borderId="6" xfId="0" applyNumberFormat="1" applyFont="1" applyFill="1" applyBorder="1" applyAlignment="1">
      <alignment horizontal="center" wrapText="1"/>
    </xf>
    <xf numFmtId="49" fontId="11" fillId="0" borderId="10" xfId="0" applyNumberFormat="1" applyFont="1" applyFill="1" applyBorder="1" applyAlignment="1">
      <alignment horizontal="center" wrapText="1"/>
    </xf>
    <xf numFmtId="49" fontId="11" fillId="0" borderId="13" xfId="0" applyNumberFormat="1" applyFont="1" applyFill="1" applyBorder="1" applyAlignment="1">
      <alignment horizontal="center" wrapText="1"/>
    </xf>
    <xf numFmtId="49" fontId="11" fillId="0" borderId="17" xfId="0" applyNumberFormat="1" applyFont="1" applyFill="1" applyBorder="1" applyAlignment="1">
      <alignment horizontal="center" wrapText="1"/>
    </xf>
    <xf numFmtId="49" fontId="13" fillId="0" borderId="10" xfId="0" applyNumberFormat="1" applyFont="1" applyFill="1" applyBorder="1" applyAlignment="1">
      <alignment horizontal="center" wrapText="1"/>
    </xf>
    <xf numFmtId="49" fontId="13" fillId="0" borderId="17" xfId="0" applyNumberFormat="1" applyFont="1" applyFill="1" applyBorder="1" applyAlignment="1">
      <alignment horizontal="center" wrapText="1"/>
    </xf>
    <xf numFmtId="49" fontId="13" fillId="0" borderId="24" xfId="0" applyNumberFormat="1" applyFont="1" applyFill="1" applyBorder="1" applyAlignment="1">
      <alignment horizontal="center" wrapText="1"/>
    </xf>
    <xf numFmtId="49" fontId="13" fillId="0" borderId="27" xfId="0" applyNumberFormat="1" applyFont="1" applyFill="1" applyBorder="1" applyAlignment="1">
      <alignment horizontal="center" wrapText="1"/>
    </xf>
    <xf numFmtId="49" fontId="10" fillId="0" borderId="21" xfId="0" applyNumberFormat="1" applyFont="1" applyFill="1" applyBorder="1" applyAlignment="1">
      <alignment horizontal="center" wrapText="1"/>
    </xf>
    <xf numFmtId="49" fontId="10" fillId="0" borderId="17" xfId="0" applyNumberFormat="1" applyFont="1" applyFill="1" applyBorder="1" applyAlignment="1">
      <alignment horizontal="center" wrapText="1"/>
    </xf>
    <xf numFmtId="49" fontId="14" fillId="0" borderId="10" xfId="0" applyNumberFormat="1" applyFont="1" applyFill="1" applyBorder="1" applyAlignment="1">
      <alignment horizontal="center" wrapText="1"/>
    </xf>
    <xf numFmtId="49" fontId="10" fillId="0" borderId="13" xfId="0" applyNumberFormat="1" applyFont="1" applyFill="1" applyBorder="1" applyAlignment="1">
      <alignment horizontal="center" wrapText="1"/>
    </xf>
    <xf numFmtId="49" fontId="14" fillId="0" borderId="27" xfId="0" applyNumberFormat="1" applyFont="1" applyFill="1" applyBorder="1" applyAlignment="1">
      <alignment horizontal="center" wrapText="1"/>
    </xf>
    <xf numFmtId="49" fontId="11" fillId="0" borderId="35" xfId="0" applyNumberFormat="1" applyFont="1" applyFill="1" applyBorder="1" applyAlignment="1">
      <alignment horizontal="center" wrapText="1"/>
    </xf>
    <xf numFmtId="49" fontId="15" fillId="0" borderId="13" xfId="0" applyNumberFormat="1" applyFont="1" applyFill="1" applyBorder="1" applyAlignment="1">
      <alignment horizontal="center" wrapText="1"/>
    </xf>
    <xf numFmtId="49" fontId="14" fillId="0" borderId="17" xfId="0" applyNumberFormat="1" applyFont="1" applyFill="1" applyBorder="1" applyAlignment="1">
      <alignment horizontal="center" wrapText="1"/>
    </xf>
    <xf numFmtId="49" fontId="11" fillId="0" borderId="34" xfId="0" applyNumberFormat="1" applyFont="1" applyFill="1" applyBorder="1" applyAlignment="1">
      <alignment horizontal="center" wrapText="1"/>
    </xf>
    <xf numFmtId="49" fontId="11" fillId="0" borderId="21" xfId="0" applyNumberFormat="1" applyFont="1" applyFill="1" applyBorder="1" applyAlignment="1">
      <alignment horizontal="center" wrapText="1"/>
    </xf>
    <xf numFmtId="0" fontId="11" fillId="0" borderId="17" xfId="0" applyNumberFormat="1" applyFont="1" applyFill="1" applyBorder="1" applyAlignment="1">
      <alignment horizontal="center" wrapText="1"/>
    </xf>
    <xf numFmtId="49" fontId="14" fillId="0" borderId="34" xfId="0" applyNumberFormat="1" applyFont="1" applyFill="1" applyBorder="1" applyAlignment="1">
      <alignment horizontal="center" wrapText="1"/>
    </xf>
    <xf numFmtId="49" fontId="12" fillId="0" borderId="13" xfId="0" applyNumberFormat="1" applyFont="1" applyFill="1" applyBorder="1" applyAlignment="1">
      <alignment horizontal="center" wrapText="1"/>
    </xf>
    <xf numFmtId="49" fontId="14" fillId="0" borderId="60" xfId="0" applyNumberFormat="1" applyFont="1" applyFill="1" applyBorder="1" applyAlignment="1">
      <alignment horizontal="center" wrapText="1"/>
    </xf>
    <xf numFmtId="49" fontId="14" fillId="0" borderId="13" xfId="0" applyNumberFormat="1" applyFont="1" applyFill="1" applyBorder="1" applyAlignment="1">
      <alignment horizontal="center" wrapText="1"/>
    </xf>
    <xf numFmtId="49" fontId="13" fillId="0" borderId="13" xfId="0" applyNumberFormat="1" applyFont="1" applyFill="1" applyBorder="1" applyAlignment="1">
      <alignment horizontal="center" wrapText="1"/>
    </xf>
    <xf numFmtId="49" fontId="13" fillId="0" borderId="60" xfId="0" applyNumberFormat="1" applyFont="1" applyFill="1" applyBorder="1" applyAlignment="1">
      <alignment horizontal="center" wrapText="1"/>
    </xf>
    <xf numFmtId="0" fontId="14" fillId="0" borderId="27" xfId="0" applyNumberFormat="1" applyFont="1" applyFill="1" applyBorder="1" applyAlignment="1">
      <alignment horizontal="center" wrapText="1"/>
    </xf>
    <xf numFmtId="49" fontId="12" fillId="0" borderId="17" xfId="0" applyNumberFormat="1" applyFont="1" applyFill="1" applyBorder="1" applyAlignment="1">
      <alignment horizontal="center" wrapText="1"/>
    </xf>
    <xf numFmtId="49" fontId="15" fillId="0" borderId="17" xfId="0" applyNumberFormat="1" applyFont="1" applyFill="1" applyBorder="1" applyAlignment="1">
      <alignment horizontal="center" wrapText="1"/>
    </xf>
    <xf numFmtId="49" fontId="15" fillId="0" borderId="35" xfId="0" applyNumberFormat="1" applyFont="1" applyFill="1" applyBorder="1" applyAlignment="1">
      <alignment horizontal="center" wrapText="1"/>
    </xf>
    <xf numFmtId="49" fontId="14" fillId="0" borderId="24" xfId="0" applyNumberFormat="1" applyFont="1" applyFill="1" applyBorder="1" applyAlignment="1">
      <alignment horizontal="center" wrapText="1"/>
    </xf>
    <xf numFmtId="49" fontId="10" fillId="0" borderId="35" xfId="0" applyNumberFormat="1" applyFont="1" applyFill="1" applyBorder="1" applyAlignment="1">
      <alignment horizontal="center" wrapText="1"/>
    </xf>
    <xf numFmtId="49" fontId="10" fillId="0" borderId="10" xfId="0" applyNumberFormat="1" applyFont="1" applyFill="1" applyBorder="1" applyAlignment="1">
      <alignment horizontal="center" wrapText="1"/>
    </xf>
    <xf numFmtId="49" fontId="10" fillId="0" borderId="70" xfId="0" applyNumberFormat="1" applyFont="1" applyFill="1" applyBorder="1" applyAlignment="1">
      <alignment horizontal="center" wrapText="1"/>
    </xf>
    <xf numFmtId="49" fontId="14" fillId="0" borderId="72" xfId="0" applyNumberFormat="1" applyFont="1" applyFill="1" applyBorder="1" applyAlignment="1">
      <alignment horizontal="center" wrapText="1"/>
    </xf>
    <xf numFmtId="0" fontId="13" fillId="0" borderId="60" xfId="0" applyNumberFormat="1" applyFont="1" applyFill="1" applyBorder="1" applyAlignment="1">
      <alignment horizontal="center" wrapText="1"/>
    </xf>
    <xf numFmtId="49" fontId="17" fillId="0" borderId="6" xfId="0" applyNumberFormat="1" applyFont="1" applyFill="1" applyBorder="1" applyAlignment="1">
      <alignment horizontal="center" wrapText="1"/>
    </xf>
    <xf numFmtId="49" fontId="13" fillId="0" borderId="45" xfId="0" applyNumberFormat="1" applyFont="1" applyFill="1" applyBorder="1" applyAlignment="1">
      <alignment horizontal="center" wrapText="1"/>
    </xf>
    <xf numFmtId="49" fontId="13" fillId="0" borderId="46" xfId="0" applyNumberFormat="1" applyFont="1" applyFill="1" applyBorder="1" applyAlignment="1">
      <alignment horizontal="center" wrapText="1"/>
    </xf>
    <xf numFmtId="0" fontId="6" fillId="2" borderId="75" xfId="0" applyFont="1" applyFill="1" applyBorder="1" applyAlignment="1">
      <alignment horizontal="center" vertical="center"/>
    </xf>
    <xf numFmtId="0" fontId="6" fillId="2" borderId="76" xfId="0" applyFont="1" applyFill="1" applyBorder="1" applyAlignment="1">
      <alignment horizontal="center" vertical="center"/>
    </xf>
    <xf numFmtId="49" fontId="8" fillId="2" borderId="77" xfId="1" applyNumberFormat="1" applyFont="1" applyFill="1" applyBorder="1" applyAlignment="1" applyProtection="1">
      <alignment horizontal="center" vertical="center" wrapText="1"/>
    </xf>
    <xf numFmtId="49" fontId="8" fillId="2" borderId="78" xfId="1" applyNumberFormat="1" applyFont="1" applyFill="1" applyBorder="1" applyAlignment="1" applyProtection="1">
      <alignment horizontal="center" vertical="center" wrapText="1"/>
    </xf>
    <xf numFmtId="49" fontId="9" fillId="0" borderId="48" xfId="1" applyNumberFormat="1" applyFont="1" applyFill="1" applyBorder="1" applyAlignment="1" applyProtection="1">
      <alignment horizontal="center" vertical="center" wrapText="1"/>
    </xf>
    <xf numFmtId="49" fontId="9" fillId="0" borderId="50" xfId="1" applyNumberFormat="1" applyFont="1" applyFill="1" applyBorder="1" applyAlignment="1" applyProtection="1">
      <alignment horizontal="center" vertical="center" wrapText="1"/>
    </xf>
    <xf numFmtId="0" fontId="16" fillId="0" borderId="79" xfId="0" applyFont="1" applyFill="1" applyBorder="1" applyAlignment="1">
      <alignment horizontal="center"/>
    </xf>
    <xf numFmtId="0" fontId="16" fillId="0" borderId="8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24" fillId="2" borderId="0" xfId="0" applyFont="1" applyFill="1" applyAlignment="1">
      <alignment horizontal="right"/>
    </xf>
    <xf numFmtId="49" fontId="3" fillId="2" borderId="0" xfId="1" applyNumberFormat="1" applyFont="1" applyFill="1" applyBorder="1" applyAlignment="1" applyProtection="1">
      <alignment horizontal="center" vertical="center" wrapText="1"/>
    </xf>
    <xf numFmtId="49" fontId="20" fillId="2" borderId="0" xfId="1" applyNumberFormat="1" applyFont="1" applyFill="1" applyBorder="1" applyAlignment="1" applyProtection="1">
      <alignment horizontal="right" vertical="center" wrapText="1"/>
    </xf>
    <xf numFmtId="49" fontId="2" fillId="2" borderId="0" xfId="1" applyNumberFormat="1" applyFont="1" applyFill="1" applyBorder="1" applyAlignment="1" applyProtection="1">
      <alignment horizontal="right" vertical="center" wrapText="1"/>
    </xf>
    <xf numFmtId="0" fontId="23" fillId="2" borderId="0" xfId="0" applyFont="1" applyFill="1" applyAlignment="1">
      <alignment horizontal="right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227</xdr:row>
      <xdr:rowOff>0</xdr:rowOff>
    </xdr:from>
    <xdr:to>
      <xdr:col>9</xdr:col>
      <xdr:colOff>0</xdr:colOff>
      <xdr:row>227</xdr:row>
      <xdr:rowOff>0</xdr:rowOff>
    </xdr:to>
    <xdr:sp macro="" textlink="">
      <xdr:nvSpPr>
        <xdr:cNvPr id="2" name="2905"/>
        <xdr:cNvSpPr>
          <a:spLocks noChangeArrowheads="1"/>
        </xdr:cNvSpPr>
      </xdr:nvSpPr>
      <xdr:spPr bwMode="auto">
        <a:xfrm>
          <a:off x="14211300" y="101526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8"/>
  <sheetViews>
    <sheetView showGridLines="0" tabSelected="1" zoomScale="60" zoomScaleNormal="60" zoomScaleSheetLayoutView="100" workbookViewId="0">
      <selection activeCell="V22" sqref="V22"/>
    </sheetView>
  </sheetViews>
  <sheetFormatPr defaultColWidth="9.140625" defaultRowHeight="12.75"/>
  <cols>
    <col min="1" max="2" width="8.28515625" style="1" customWidth="1"/>
    <col min="3" max="3" width="110.140625" style="12" customWidth="1"/>
    <col min="4" max="5" width="9.85546875" style="1" customWidth="1"/>
    <col min="6" max="6" width="10.7109375" style="1" customWidth="1"/>
    <col min="7" max="7" width="13.42578125" style="195" customWidth="1"/>
    <col min="8" max="8" width="8.5703125" style="1" customWidth="1"/>
    <col min="9" max="9" width="16.42578125" style="12" customWidth="1"/>
    <col min="10" max="10" width="18.140625" style="12" customWidth="1"/>
    <col min="11" max="16384" width="9.140625" style="1"/>
  </cols>
  <sheetData>
    <row r="1" spans="1:10" ht="20.25">
      <c r="C1" s="246" t="s">
        <v>1</v>
      </c>
      <c r="D1" s="246"/>
      <c r="E1" s="246"/>
      <c r="F1" s="246"/>
      <c r="G1" s="246"/>
      <c r="H1" s="246"/>
      <c r="I1" s="246"/>
      <c r="J1" s="246"/>
    </row>
    <row r="2" spans="1:10" ht="20.25">
      <c r="C2" s="247" t="s">
        <v>2</v>
      </c>
      <c r="D2" s="247"/>
      <c r="E2" s="247"/>
      <c r="F2" s="247"/>
      <c r="G2" s="247"/>
      <c r="H2" s="247"/>
      <c r="I2" s="247"/>
      <c r="J2" s="247"/>
    </row>
    <row r="3" spans="1:10" ht="20.25">
      <c r="C3" s="14"/>
      <c r="D3" s="14"/>
      <c r="E3" s="14"/>
      <c r="F3" s="14"/>
      <c r="G3" s="193"/>
      <c r="H3" s="247" t="s">
        <v>44</v>
      </c>
      <c r="I3" s="247"/>
      <c r="J3" s="247"/>
    </row>
    <row r="4" spans="1:10" ht="20.25">
      <c r="C4" s="247" t="s">
        <v>45</v>
      </c>
      <c r="D4" s="247"/>
      <c r="E4" s="247"/>
      <c r="F4" s="247"/>
      <c r="G4" s="247"/>
      <c r="H4" s="247"/>
      <c r="I4" s="247"/>
      <c r="J4" s="247"/>
    </row>
    <row r="5" spans="1:10" ht="20.25">
      <c r="C5" s="247" t="s">
        <v>47</v>
      </c>
      <c r="D5" s="247"/>
      <c r="E5" s="247"/>
      <c r="F5" s="247"/>
      <c r="G5" s="247"/>
      <c r="H5" s="247"/>
      <c r="I5" s="247"/>
      <c r="J5" s="247"/>
    </row>
    <row r="6" spans="1:10" ht="20.25">
      <c r="C6" s="14"/>
      <c r="D6" s="14"/>
      <c r="E6" s="14"/>
      <c r="F6" s="14"/>
      <c r="G6" s="247" t="s">
        <v>46</v>
      </c>
      <c r="H6" s="247"/>
      <c r="I6" s="247"/>
      <c r="J6" s="247"/>
    </row>
    <row r="7" spans="1:10" ht="20.25">
      <c r="C7" s="247" t="s">
        <v>288</v>
      </c>
      <c r="D7" s="247"/>
      <c r="E7" s="247"/>
      <c r="F7" s="247"/>
      <c r="G7" s="247"/>
      <c r="H7" s="247"/>
      <c r="I7" s="247"/>
      <c r="J7" s="247"/>
    </row>
    <row r="8" spans="1:10" ht="20.25">
      <c r="G8" s="248" t="s">
        <v>286</v>
      </c>
      <c r="H8" s="248"/>
      <c r="I8" s="248"/>
      <c r="J8" s="248"/>
    </row>
    <row r="9" spans="1:10" ht="20.25">
      <c r="C9" s="244"/>
      <c r="D9" s="244"/>
      <c r="E9" s="244"/>
      <c r="F9" s="244"/>
      <c r="G9" s="244"/>
      <c r="H9" s="244"/>
      <c r="I9" s="244"/>
    </row>
    <row r="10" spans="1:10" ht="20.25">
      <c r="C10" s="244"/>
      <c r="D10" s="244"/>
      <c r="E10" s="244"/>
      <c r="F10" s="244"/>
      <c r="G10" s="244"/>
      <c r="H10" s="244"/>
      <c r="I10" s="244"/>
    </row>
    <row r="11" spans="1:10" ht="25.5">
      <c r="C11" s="245"/>
      <c r="D11" s="245"/>
      <c r="E11" s="245"/>
      <c r="F11" s="245"/>
      <c r="G11" s="245"/>
      <c r="H11" s="245"/>
      <c r="I11" s="245"/>
    </row>
    <row r="12" spans="1:10" ht="25.5">
      <c r="A12" s="243" t="s">
        <v>63</v>
      </c>
      <c r="B12" s="243"/>
      <c r="C12" s="243"/>
      <c r="D12" s="243"/>
      <c r="E12" s="243"/>
      <c r="F12" s="243"/>
      <c r="G12" s="243"/>
      <c r="H12" s="243"/>
      <c r="I12" s="243"/>
      <c r="J12" s="243"/>
    </row>
    <row r="13" spans="1:10" ht="25.5">
      <c r="A13" s="243" t="s">
        <v>287</v>
      </c>
      <c r="B13" s="243"/>
      <c r="C13" s="243"/>
      <c r="D13" s="243"/>
      <c r="E13" s="243"/>
      <c r="F13" s="243"/>
      <c r="G13" s="243"/>
      <c r="H13" s="243"/>
      <c r="I13" s="243"/>
      <c r="J13" s="243"/>
    </row>
    <row r="14" spans="1:10" ht="15.75">
      <c r="C14" s="2"/>
      <c r="D14" s="2"/>
      <c r="E14" s="2"/>
      <c r="F14" s="2"/>
      <c r="G14" s="194"/>
      <c r="H14" s="2"/>
      <c r="I14" s="190"/>
    </row>
    <row r="15" spans="1:10" ht="13.5" thickBot="1"/>
    <row r="16" spans="1:10" ht="51">
      <c r="A16" s="235" t="s">
        <v>3</v>
      </c>
      <c r="B16" s="236"/>
      <c r="C16" s="13" t="s">
        <v>4</v>
      </c>
      <c r="D16" s="3" t="s">
        <v>5</v>
      </c>
      <c r="E16" s="3" t="s">
        <v>6</v>
      </c>
      <c r="F16" s="3" t="s">
        <v>7</v>
      </c>
      <c r="G16" s="196" t="s">
        <v>8</v>
      </c>
      <c r="H16" s="3" t="s">
        <v>9</v>
      </c>
      <c r="I16" s="4" t="s">
        <v>248</v>
      </c>
      <c r="J16" s="4" t="s">
        <v>285</v>
      </c>
    </row>
    <row r="17" spans="1:10" ht="13.5" thickBot="1">
      <c r="A17" s="237">
        <v>1</v>
      </c>
      <c r="B17" s="238"/>
      <c r="C17" s="5">
        <v>2</v>
      </c>
      <c r="D17" s="5" t="s">
        <v>10</v>
      </c>
      <c r="E17" s="5" t="s">
        <v>11</v>
      </c>
      <c r="F17" s="5" t="s">
        <v>12</v>
      </c>
      <c r="G17" s="5" t="s">
        <v>13</v>
      </c>
      <c r="H17" s="5" t="s">
        <v>14</v>
      </c>
      <c r="I17" s="6" t="s">
        <v>15</v>
      </c>
      <c r="J17" s="6" t="s">
        <v>284</v>
      </c>
    </row>
    <row r="18" spans="1:10" ht="39" thickTop="1" thickBot="1">
      <c r="A18" s="10" t="s">
        <v>16</v>
      </c>
      <c r="B18" s="10"/>
      <c r="C18" s="7" t="s">
        <v>42</v>
      </c>
      <c r="D18" s="8" t="s">
        <v>17</v>
      </c>
      <c r="E18" s="8"/>
      <c r="F18" s="8"/>
      <c r="G18" s="197"/>
      <c r="H18" s="11"/>
      <c r="I18" s="9">
        <f>I19+I70++I77+I108+I128+I175+I198+I214+I210+I222</f>
        <v>55638.780000000006</v>
      </c>
      <c r="J18" s="9">
        <f>J19+J70++J77+J108+J128+J175+J198+J214+J210+J222</f>
        <v>52158.100000000006</v>
      </c>
    </row>
    <row r="19" spans="1:10" ht="18.75">
      <c r="A19" s="239"/>
      <c r="B19" s="15"/>
      <c r="C19" s="16" t="s">
        <v>19</v>
      </c>
      <c r="D19" s="17" t="s">
        <v>17</v>
      </c>
      <c r="E19" s="18" t="s">
        <v>184</v>
      </c>
      <c r="F19" s="18"/>
      <c r="G19" s="198" t="s">
        <v>18</v>
      </c>
      <c r="H19" s="18" t="s">
        <v>18</v>
      </c>
      <c r="I19" s="19">
        <f>I20+I45+I50+I55</f>
        <v>11877.9</v>
      </c>
      <c r="J19" s="19">
        <f>J20+J45+J50+J55</f>
        <v>11143.9</v>
      </c>
    </row>
    <row r="20" spans="1:10" ht="56.25">
      <c r="A20" s="240"/>
      <c r="B20" s="15"/>
      <c r="C20" s="20" t="s">
        <v>20</v>
      </c>
      <c r="D20" s="18" t="s">
        <v>17</v>
      </c>
      <c r="E20" s="21" t="s">
        <v>184</v>
      </c>
      <c r="F20" s="21" t="s">
        <v>191</v>
      </c>
      <c r="G20" s="199"/>
      <c r="H20" s="21"/>
      <c r="I20" s="22">
        <f>I21+I37</f>
        <v>11121.199999999999</v>
      </c>
      <c r="J20" s="22">
        <f>J21+J37</f>
        <v>10610.3</v>
      </c>
    </row>
    <row r="21" spans="1:10" ht="37.5">
      <c r="A21" s="240"/>
      <c r="B21" s="15"/>
      <c r="C21" s="23" t="s">
        <v>48</v>
      </c>
      <c r="D21" s="21" t="s">
        <v>17</v>
      </c>
      <c r="E21" s="21" t="s">
        <v>184</v>
      </c>
      <c r="F21" s="21" t="s">
        <v>191</v>
      </c>
      <c r="G21" s="199" t="s">
        <v>64</v>
      </c>
      <c r="H21" s="21" t="s">
        <v>18</v>
      </c>
      <c r="I21" s="22">
        <f>I22+I31+I34</f>
        <v>10646.4</v>
      </c>
      <c r="J21" s="22">
        <f>J22+J31+J34</f>
        <v>10135.5</v>
      </c>
    </row>
    <row r="22" spans="1:10" ht="37.5">
      <c r="A22" s="240"/>
      <c r="B22" s="15"/>
      <c r="C22" s="23" t="s">
        <v>49</v>
      </c>
      <c r="D22" s="21" t="s">
        <v>17</v>
      </c>
      <c r="E22" s="21" t="s">
        <v>184</v>
      </c>
      <c r="F22" s="21" t="s">
        <v>191</v>
      </c>
      <c r="G22" s="199" t="s">
        <v>65</v>
      </c>
      <c r="H22" s="21"/>
      <c r="I22" s="22">
        <f>I23+I25+I27</f>
        <v>9036.4</v>
      </c>
      <c r="J22" s="22">
        <f>J23+J25+J27</f>
        <v>8525.5</v>
      </c>
    </row>
    <row r="23" spans="1:10" ht="37.5">
      <c r="A23" s="240"/>
      <c r="B23" s="15"/>
      <c r="C23" s="24" t="s">
        <v>203</v>
      </c>
      <c r="D23" s="25" t="s">
        <v>17</v>
      </c>
      <c r="E23" s="25" t="s">
        <v>184</v>
      </c>
      <c r="F23" s="25" t="s">
        <v>191</v>
      </c>
      <c r="G23" s="200" t="s">
        <v>66</v>
      </c>
      <c r="H23" s="25"/>
      <c r="I23" s="26">
        <f>I24</f>
        <v>7300.5</v>
      </c>
      <c r="J23" s="26">
        <f>J24</f>
        <v>6850</v>
      </c>
    </row>
    <row r="24" spans="1:10" ht="54">
      <c r="A24" s="240"/>
      <c r="B24" s="15"/>
      <c r="C24" s="27" t="s">
        <v>257</v>
      </c>
      <c r="D24" s="28" t="s">
        <v>17</v>
      </c>
      <c r="E24" s="28" t="s">
        <v>184</v>
      </c>
      <c r="F24" s="28" t="s">
        <v>191</v>
      </c>
      <c r="G24" s="201" t="s">
        <v>66</v>
      </c>
      <c r="H24" s="28" t="s">
        <v>258</v>
      </c>
      <c r="I24" s="29">
        <f>6838.7+368.7+93.1</f>
        <v>7300.5</v>
      </c>
      <c r="J24" s="29">
        <v>6850</v>
      </c>
    </row>
    <row r="25" spans="1:10" ht="37.5">
      <c r="A25" s="240"/>
      <c r="B25" s="15"/>
      <c r="C25" s="24" t="s">
        <v>204</v>
      </c>
      <c r="D25" s="25" t="s">
        <v>17</v>
      </c>
      <c r="E25" s="25" t="s">
        <v>184</v>
      </c>
      <c r="F25" s="25" t="s">
        <v>191</v>
      </c>
      <c r="G25" s="200" t="s">
        <v>67</v>
      </c>
      <c r="H25" s="25"/>
      <c r="I25" s="26">
        <f>I26</f>
        <v>795.1</v>
      </c>
      <c r="J25" s="26">
        <f>J26</f>
        <v>778.9</v>
      </c>
    </row>
    <row r="26" spans="1:10" ht="54">
      <c r="A26" s="240"/>
      <c r="B26" s="15"/>
      <c r="C26" s="27" t="s">
        <v>257</v>
      </c>
      <c r="D26" s="28" t="s">
        <v>17</v>
      </c>
      <c r="E26" s="28" t="s">
        <v>184</v>
      </c>
      <c r="F26" s="28" t="s">
        <v>191</v>
      </c>
      <c r="G26" s="201" t="s">
        <v>67</v>
      </c>
      <c r="H26" s="28" t="s">
        <v>258</v>
      </c>
      <c r="I26" s="29">
        <f>792.9-28.5+30.7</f>
        <v>795.1</v>
      </c>
      <c r="J26" s="29">
        <v>778.9</v>
      </c>
    </row>
    <row r="27" spans="1:10" ht="37.5">
      <c r="A27" s="240"/>
      <c r="B27" s="15"/>
      <c r="C27" s="30" t="s">
        <v>205</v>
      </c>
      <c r="D27" s="21" t="s">
        <v>17</v>
      </c>
      <c r="E27" s="21" t="s">
        <v>184</v>
      </c>
      <c r="F27" s="21" t="s">
        <v>191</v>
      </c>
      <c r="G27" s="199" t="s">
        <v>68</v>
      </c>
      <c r="H27" s="31"/>
      <c r="I27" s="32">
        <f>I28+I29+I30</f>
        <v>940.80000000000007</v>
      </c>
      <c r="J27" s="32">
        <f>J28+J29+J30</f>
        <v>896.59999999999991</v>
      </c>
    </row>
    <row r="28" spans="1:10" ht="54">
      <c r="A28" s="240"/>
      <c r="B28" s="15"/>
      <c r="C28" s="33" t="s">
        <v>257</v>
      </c>
      <c r="D28" s="34" t="s">
        <v>17</v>
      </c>
      <c r="E28" s="34" t="s">
        <v>184</v>
      </c>
      <c r="F28" s="34" t="s">
        <v>191</v>
      </c>
      <c r="G28" s="202" t="s">
        <v>68</v>
      </c>
      <c r="H28" s="34" t="s">
        <v>258</v>
      </c>
      <c r="I28" s="35">
        <f>13.3-12.3</f>
        <v>1</v>
      </c>
      <c r="J28" s="35">
        <f>13.3-12.3</f>
        <v>1</v>
      </c>
    </row>
    <row r="29" spans="1:10" ht="36">
      <c r="A29" s="240"/>
      <c r="B29" s="15"/>
      <c r="C29" s="36" t="s">
        <v>260</v>
      </c>
      <c r="D29" s="37" t="s">
        <v>17</v>
      </c>
      <c r="E29" s="37" t="s">
        <v>184</v>
      </c>
      <c r="F29" s="37" t="s">
        <v>191</v>
      </c>
      <c r="G29" s="203" t="s">
        <v>68</v>
      </c>
      <c r="H29" s="37" t="s">
        <v>259</v>
      </c>
      <c r="I29" s="38">
        <f>1762-153.5-69.3-40-12.6-559.1</f>
        <v>927.50000000000011</v>
      </c>
      <c r="J29" s="38">
        <v>883.3</v>
      </c>
    </row>
    <row r="30" spans="1:10" ht="36">
      <c r="A30" s="240"/>
      <c r="B30" s="15"/>
      <c r="C30" s="39" t="s">
        <v>250</v>
      </c>
      <c r="D30" s="40" t="s">
        <v>17</v>
      </c>
      <c r="E30" s="40" t="s">
        <v>184</v>
      </c>
      <c r="F30" s="40" t="s">
        <v>191</v>
      </c>
      <c r="G30" s="204" t="s">
        <v>68</v>
      </c>
      <c r="H30" s="40" t="s">
        <v>249</v>
      </c>
      <c r="I30" s="41">
        <f>29+12.9-29.6</f>
        <v>12.299999999999997</v>
      </c>
      <c r="J30" s="41">
        <f>29+12.9-29.6</f>
        <v>12.299999999999997</v>
      </c>
    </row>
    <row r="31" spans="1:10" ht="37.5">
      <c r="A31" s="240"/>
      <c r="B31" s="15"/>
      <c r="C31" s="42" t="s">
        <v>50</v>
      </c>
      <c r="D31" s="21" t="s">
        <v>17</v>
      </c>
      <c r="E31" s="21" t="s">
        <v>184</v>
      </c>
      <c r="F31" s="21" t="s">
        <v>191</v>
      </c>
      <c r="G31" s="199" t="s">
        <v>69</v>
      </c>
      <c r="H31" s="21"/>
      <c r="I31" s="43">
        <f>I32</f>
        <v>1606.5</v>
      </c>
      <c r="J31" s="43">
        <f>J32</f>
        <v>1606.5</v>
      </c>
    </row>
    <row r="32" spans="1:10" ht="37.5">
      <c r="A32" s="240"/>
      <c r="B32" s="15"/>
      <c r="C32" s="24" t="s">
        <v>206</v>
      </c>
      <c r="D32" s="25" t="s">
        <v>17</v>
      </c>
      <c r="E32" s="25" t="s">
        <v>184</v>
      </c>
      <c r="F32" s="25" t="s">
        <v>191</v>
      </c>
      <c r="G32" s="200" t="s">
        <v>70</v>
      </c>
      <c r="H32" s="25"/>
      <c r="I32" s="44">
        <f>I33</f>
        <v>1606.5</v>
      </c>
      <c r="J32" s="44">
        <f>J33</f>
        <v>1606.5</v>
      </c>
    </row>
    <row r="33" spans="1:10" ht="54">
      <c r="A33" s="240"/>
      <c r="B33" s="15"/>
      <c r="C33" s="27" t="s">
        <v>257</v>
      </c>
      <c r="D33" s="40" t="s">
        <v>17</v>
      </c>
      <c r="E33" s="40" t="s">
        <v>184</v>
      </c>
      <c r="F33" s="40" t="s">
        <v>191</v>
      </c>
      <c r="G33" s="204" t="s">
        <v>70</v>
      </c>
      <c r="H33" s="40" t="s">
        <v>258</v>
      </c>
      <c r="I33" s="45">
        <f>1583.6+71.9-49</f>
        <v>1606.5</v>
      </c>
      <c r="J33" s="45">
        <f>1583.6+71.9-49</f>
        <v>1606.5</v>
      </c>
    </row>
    <row r="34" spans="1:10" ht="37.5">
      <c r="A34" s="240"/>
      <c r="B34" s="15"/>
      <c r="C34" s="46" t="s">
        <v>51</v>
      </c>
      <c r="D34" s="47" t="s">
        <v>17</v>
      </c>
      <c r="E34" s="48" t="s">
        <v>184</v>
      </c>
      <c r="F34" s="49" t="s">
        <v>191</v>
      </c>
      <c r="G34" s="205" t="s">
        <v>71</v>
      </c>
      <c r="H34" s="50"/>
      <c r="I34" s="51">
        <f>I35</f>
        <v>3.5</v>
      </c>
      <c r="J34" s="51">
        <f>J35</f>
        <v>3.5</v>
      </c>
    </row>
    <row r="35" spans="1:10" ht="37.5">
      <c r="A35" s="240"/>
      <c r="B35" s="15"/>
      <c r="C35" s="52" t="s">
        <v>207</v>
      </c>
      <c r="D35" s="53" t="s">
        <v>17</v>
      </c>
      <c r="E35" s="53" t="s">
        <v>184</v>
      </c>
      <c r="F35" s="54" t="s">
        <v>191</v>
      </c>
      <c r="G35" s="206" t="s">
        <v>72</v>
      </c>
      <c r="H35" s="55"/>
      <c r="I35" s="56">
        <f>I36</f>
        <v>3.5</v>
      </c>
      <c r="J35" s="56">
        <f>J36</f>
        <v>3.5</v>
      </c>
    </row>
    <row r="36" spans="1:10" ht="36">
      <c r="A36" s="240"/>
      <c r="B36" s="15"/>
      <c r="C36" s="39" t="s">
        <v>260</v>
      </c>
      <c r="D36" s="50" t="s">
        <v>17</v>
      </c>
      <c r="E36" s="50" t="s">
        <v>184</v>
      </c>
      <c r="F36" s="50" t="s">
        <v>191</v>
      </c>
      <c r="G36" s="207" t="s">
        <v>72</v>
      </c>
      <c r="H36" s="50" t="s">
        <v>259</v>
      </c>
      <c r="I36" s="57">
        <v>3.5</v>
      </c>
      <c r="J36" s="57">
        <v>3.5</v>
      </c>
    </row>
    <row r="37" spans="1:10" ht="37.5">
      <c r="A37" s="240"/>
      <c r="B37" s="15"/>
      <c r="C37" s="23" t="s">
        <v>52</v>
      </c>
      <c r="D37" s="58" t="s">
        <v>17</v>
      </c>
      <c r="E37" s="58" t="s">
        <v>184</v>
      </c>
      <c r="F37" s="59" t="s">
        <v>191</v>
      </c>
      <c r="G37" s="208" t="s">
        <v>73</v>
      </c>
      <c r="H37" s="60"/>
      <c r="I37" s="51">
        <f>I38</f>
        <v>474.8</v>
      </c>
      <c r="J37" s="51">
        <f>J38</f>
        <v>474.8</v>
      </c>
    </row>
    <row r="38" spans="1:10" ht="37.5">
      <c r="A38" s="240"/>
      <c r="B38" s="15"/>
      <c r="C38" s="23" t="s">
        <v>53</v>
      </c>
      <c r="D38" s="47" t="s">
        <v>17</v>
      </c>
      <c r="E38" s="58" t="s">
        <v>184</v>
      </c>
      <c r="F38" s="59" t="s">
        <v>191</v>
      </c>
      <c r="G38" s="208" t="s">
        <v>74</v>
      </c>
      <c r="H38" s="60"/>
      <c r="I38" s="51">
        <f>I39+I41+I43</f>
        <v>474.8</v>
      </c>
      <c r="J38" s="51">
        <f>J39+J41+J43</f>
        <v>474.8</v>
      </c>
    </row>
    <row r="39" spans="1:10" ht="37.5">
      <c r="A39" s="240"/>
      <c r="B39" s="15"/>
      <c r="C39" s="24" t="s">
        <v>79</v>
      </c>
      <c r="D39" s="25" t="s">
        <v>17</v>
      </c>
      <c r="E39" s="25" t="s">
        <v>184</v>
      </c>
      <c r="F39" s="25" t="s">
        <v>191</v>
      </c>
      <c r="G39" s="200" t="s">
        <v>75</v>
      </c>
      <c r="H39" s="25"/>
      <c r="I39" s="26">
        <f>I40</f>
        <v>177</v>
      </c>
      <c r="J39" s="26">
        <f>J40</f>
        <v>177</v>
      </c>
    </row>
    <row r="40" spans="1:10" ht="36">
      <c r="A40" s="240"/>
      <c r="B40" s="15"/>
      <c r="C40" s="61" t="s">
        <v>252</v>
      </c>
      <c r="D40" s="40" t="s">
        <v>17</v>
      </c>
      <c r="E40" s="40" t="s">
        <v>184</v>
      </c>
      <c r="F40" s="40" t="s">
        <v>191</v>
      </c>
      <c r="G40" s="204" t="s">
        <v>75</v>
      </c>
      <c r="H40" s="40" t="s">
        <v>251</v>
      </c>
      <c r="I40" s="41">
        <v>177</v>
      </c>
      <c r="J40" s="41">
        <v>177</v>
      </c>
    </row>
    <row r="41" spans="1:10" ht="37.5">
      <c r="A41" s="240"/>
      <c r="B41" s="15"/>
      <c r="C41" s="24" t="s">
        <v>80</v>
      </c>
      <c r="D41" s="25" t="s">
        <v>17</v>
      </c>
      <c r="E41" s="25" t="s">
        <v>184</v>
      </c>
      <c r="F41" s="25" t="s">
        <v>191</v>
      </c>
      <c r="G41" s="200" t="s">
        <v>76</v>
      </c>
      <c r="H41" s="25"/>
      <c r="I41" s="26">
        <f>I42</f>
        <v>108.6</v>
      </c>
      <c r="J41" s="26">
        <f>J42</f>
        <v>108.6</v>
      </c>
    </row>
    <row r="42" spans="1:10" ht="36">
      <c r="A42" s="240"/>
      <c r="B42" s="15"/>
      <c r="C42" s="61" t="s">
        <v>252</v>
      </c>
      <c r="D42" s="40" t="s">
        <v>17</v>
      </c>
      <c r="E42" s="40" t="s">
        <v>184</v>
      </c>
      <c r="F42" s="40" t="s">
        <v>191</v>
      </c>
      <c r="G42" s="204" t="s">
        <v>76</v>
      </c>
      <c r="H42" s="40" t="s">
        <v>251</v>
      </c>
      <c r="I42" s="41">
        <v>108.6</v>
      </c>
      <c r="J42" s="41">
        <v>108.6</v>
      </c>
    </row>
    <row r="43" spans="1:10" ht="37.5">
      <c r="A43" s="240"/>
      <c r="B43" s="15"/>
      <c r="C43" s="62" t="s">
        <v>81</v>
      </c>
      <c r="D43" s="25" t="s">
        <v>17</v>
      </c>
      <c r="E43" s="25" t="s">
        <v>184</v>
      </c>
      <c r="F43" s="25" t="s">
        <v>191</v>
      </c>
      <c r="G43" s="200" t="s">
        <v>77</v>
      </c>
      <c r="H43" s="25"/>
      <c r="I43" s="26">
        <f>I44</f>
        <v>189.2</v>
      </c>
      <c r="J43" s="26">
        <f>J44</f>
        <v>189.2</v>
      </c>
    </row>
    <row r="44" spans="1:10" ht="36">
      <c r="A44" s="240"/>
      <c r="B44" s="15"/>
      <c r="C44" s="61" t="s">
        <v>252</v>
      </c>
      <c r="D44" s="40" t="s">
        <v>17</v>
      </c>
      <c r="E44" s="40" t="s">
        <v>184</v>
      </c>
      <c r="F44" s="40" t="s">
        <v>191</v>
      </c>
      <c r="G44" s="204" t="s">
        <v>77</v>
      </c>
      <c r="H44" s="40" t="s">
        <v>251</v>
      </c>
      <c r="I44" s="41">
        <v>189.2</v>
      </c>
      <c r="J44" s="41">
        <v>189.2</v>
      </c>
    </row>
    <row r="45" spans="1:10" ht="37.5">
      <c r="A45" s="240"/>
      <c r="B45" s="15"/>
      <c r="C45" s="63" t="s">
        <v>197</v>
      </c>
      <c r="D45" s="21" t="s">
        <v>17</v>
      </c>
      <c r="E45" s="21" t="s">
        <v>184</v>
      </c>
      <c r="F45" s="21" t="s">
        <v>196</v>
      </c>
      <c r="G45" s="199"/>
      <c r="H45" s="21"/>
      <c r="I45" s="22">
        <f t="shared" ref="I45:J48" si="0">I46</f>
        <v>235</v>
      </c>
      <c r="J45" s="22">
        <f t="shared" si="0"/>
        <v>235</v>
      </c>
    </row>
    <row r="46" spans="1:10" ht="37.5">
      <c r="A46" s="240"/>
      <c r="B46" s="15"/>
      <c r="C46" s="64" t="s">
        <v>52</v>
      </c>
      <c r="D46" s="47" t="s">
        <v>17</v>
      </c>
      <c r="E46" s="53" t="s">
        <v>184</v>
      </c>
      <c r="F46" s="54" t="s">
        <v>196</v>
      </c>
      <c r="G46" s="206" t="s">
        <v>73</v>
      </c>
      <c r="H46" s="65"/>
      <c r="I46" s="51">
        <f t="shared" si="0"/>
        <v>235</v>
      </c>
      <c r="J46" s="51">
        <f t="shared" si="0"/>
        <v>235</v>
      </c>
    </row>
    <row r="47" spans="1:10" ht="37.5">
      <c r="A47" s="240"/>
      <c r="B47" s="15"/>
      <c r="C47" s="23" t="s">
        <v>53</v>
      </c>
      <c r="D47" s="47" t="s">
        <v>17</v>
      </c>
      <c r="E47" s="58" t="s">
        <v>184</v>
      </c>
      <c r="F47" s="59" t="s">
        <v>196</v>
      </c>
      <c r="G47" s="208" t="s">
        <v>74</v>
      </c>
      <c r="H47" s="60"/>
      <c r="I47" s="51">
        <f t="shared" si="0"/>
        <v>235</v>
      </c>
      <c r="J47" s="51">
        <f t="shared" si="0"/>
        <v>235</v>
      </c>
    </row>
    <row r="48" spans="1:10" ht="37.5">
      <c r="A48" s="240"/>
      <c r="B48" s="15"/>
      <c r="C48" s="66" t="s">
        <v>208</v>
      </c>
      <c r="D48" s="53" t="s">
        <v>17</v>
      </c>
      <c r="E48" s="54" t="s">
        <v>184</v>
      </c>
      <c r="F48" s="54" t="s">
        <v>196</v>
      </c>
      <c r="G48" s="206" t="s">
        <v>78</v>
      </c>
      <c r="H48" s="54"/>
      <c r="I48" s="56">
        <f t="shared" si="0"/>
        <v>235</v>
      </c>
      <c r="J48" s="56">
        <f t="shared" si="0"/>
        <v>235</v>
      </c>
    </row>
    <row r="49" spans="1:10" ht="36">
      <c r="A49" s="240"/>
      <c r="B49" s="15"/>
      <c r="C49" s="61" t="s">
        <v>252</v>
      </c>
      <c r="D49" s="40" t="s">
        <v>17</v>
      </c>
      <c r="E49" s="67" t="s">
        <v>184</v>
      </c>
      <c r="F49" s="67" t="s">
        <v>196</v>
      </c>
      <c r="G49" s="209" t="s">
        <v>78</v>
      </c>
      <c r="H49" s="67" t="s">
        <v>251</v>
      </c>
      <c r="I49" s="68">
        <f>135+100</f>
        <v>235</v>
      </c>
      <c r="J49" s="68">
        <f>135+100</f>
        <v>235</v>
      </c>
    </row>
    <row r="50" spans="1:10" ht="18.75">
      <c r="A50" s="240"/>
      <c r="B50" s="15"/>
      <c r="C50" s="42" t="s">
        <v>21</v>
      </c>
      <c r="D50" s="21" t="s">
        <v>17</v>
      </c>
      <c r="E50" s="21" t="s">
        <v>184</v>
      </c>
      <c r="F50" s="21" t="s">
        <v>188</v>
      </c>
      <c r="G50" s="199"/>
      <c r="H50" s="21"/>
      <c r="I50" s="22">
        <f t="shared" ref="I50:J53" si="1">I51</f>
        <v>220</v>
      </c>
      <c r="J50" s="22">
        <f t="shared" si="1"/>
        <v>0</v>
      </c>
    </row>
    <row r="51" spans="1:10" ht="37.5">
      <c r="A51" s="240"/>
      <c r="B51" s="15"/>
      <c r="C51" s="64" t="s">
        <v>52</v>
      </c>
      <c r="D51" s="21" t="s">
        <v>17</v>
      </c>
      <c r="E51" s="21" t="s">
        <v>184</v>
      </c>
      <c r="F51" s="21" t="s">
        <v>188</v>
      </c>
      <c r="G51" s="199" t="s">
        <v>73</v>
      </c>
      <c r="H51" s="21"/>
      <c r="I51" s="22">
        <f t="shared" si="1"/>
        <v>220</v>
      </c>
      <c r="J51" s="22">
        <f t="shared" si="1"/>
        <v>0</v>
      </c>
    </row>
    <row r="52" spans="1:10" ht="37.5">
      <c r="A52" s="240"/>
      <c r="B52" s="15"/>
      <c r="C52" s="23" t="s">
        <v>53</v>
      </c>
      <c r="D52" s="21" t="s">
        <v>17</v>
      </c>
      <c r="E52" s="21" t="s">
        <v>184</v>
      </c>
      <c r="F52" s="21" t="s">
        <v>188</v>
      </c>
      <c r="G52" s="199" t="s">
        <v>74</v>
      </c>
      <c r="H52" s="21" t="s">
        <v>18</v>
      </c>
      <c r="I52" s="22">
        <f t="shared" si="1"/>
        <v>220</v>
      </c>
      <c r="J52" s="22">
        <f t="shared" si="1"/>
        <v>0</v>
      </c>
    </row>
    <row r="53" spans="1:10" ht="37.5">
      <c r="A53" s="240"/>
      <c r="B53" s="15"/>
      <c r="C53" s="69" t="s">
        <v>83</v>
      </c>
      <c r="D53" s="70" t="s">
        <v>17</v>
      </c>
      <c r="E53" s="70" t="s">
        <v>184</v>
      </c>
      <c r="F53" s="70" t="s">
        <v>188</v>
      </c>
      <c r="G53" s="210" t="s">
        <v>82</v>
      </c>
      <c r="H53" s="70"/>
      <c r="I53" s="71">
        <f t="shared" si="1"/>
        <v>220</v>
      </c>
      <c r="J53" s="71">
        <f t="shared" si="1"/>
        <v>0</v>
      </c>
    </row>
    <row r="54" spans="1:10" ht="36">
      <c r="A54" s="240"/>
      <c r="B54" s="15"/>
      <c r="C54" s="72" t="s">
        <v>250</v>
      </c>
      <c r="D54" s="28" t="s">
        <v>17</v>
      </c>
      <c r="E54" s="28" t="s">
        <v>184</v>
      </c>
      <c r="F54" s="28" t="s">
        <v>188</v>
      </c>
      <c r="G54" s="201" t="s">
        <v>82</v>
      </c>
      <c r="H54" s="28" t="s">
        <v>249</v>
      </c>
      <c r="I54" s="29">
        <v>220</v>
      </c>
      <c r="J54" s="29">
        <v>0</v>
      </c>
    </row>
    <row r="55" spans="1:10" ht="18.75">
      <c r="A55" s="240"/>
      <c r="B55" s="15"/>
      <c r="C55" s="42" t="s">
        <v>22</v>
      </c>
      <c r="D55" s="21" t="s">
        <v>17</v>
      </c>
      <c r="E55" s="21" t="s">
        <v>184</v>
      </c>
      <c r="F55" s="21" t="s">
        <v>189</v>
      </c>
      <c r="G55" s="199"/>
      <c r="H55" s="21"/>
      <c r="I55" s="22">
        <f>I60+I56</f>
        <v>301.7</v>
      </c>
      <c r="J55" s="22">
        <f>J60+J56</f>
        <v>298.59999999999997</v>
      </c>
    </row>
    <row r="56" spans="1:10" ht="56.25">
      <c r="A56" s="240"/>
      <c r="B56" s="15"/>
      <c r="C56" s="42" t="s">
        <v>174</v>
      </c>
      <c r="D56" s="21" t="s">
        <v>17</v>
      </c>
      <c r="E56" s="21" t="s">
        <v>184</v>
      </c>
      <c r="F56" s="21" t="s">
        <v>189</v>
      </c>
      <c r="G56" s="200" t="s">
        <v>177</v>
      </c>
      <c r="H56" s="21"/>
      <c r="I56" s="19">
        <f t="shared" ref="I56:J58" si="2">I57</f>
        <v>11.7</v>
      </c>
      <c r="J56" s="19">
        <f t="shared" si="2"/>
        <v>11.7</v>
      </c>
    </row>
    <row r="57" spans="1:10" ht="37.5">
      <c r="A57" s="240"/>
      <c r="B57" s="15"/>
      <c r="C57" s="73" t="s">
        <v>176</v>
      </c>
      <c r="D57" s="21" t="s">
        <v>17</v>
      </c>
      <c r="E57" s="21" t="s">
        <v>184</v>
      </c>
      <c r="F57" s="21" t="s">
        <v>189</v>
      </c>
      <c r="G57" s="200" t="s">
        <v>178</v>
      </c>
      <c r="H57" s="21"/>
      <c r="I57" s="19">
        <f t="shared" si="2"/>
        <v>11.7</v>
      </c>
      <c r="J57" s="19">
        <f t="shared" si="2"/>
        <v>11.7</v>
      </c>
    </row>
    <row r="58" spans="1:10" ht="37.5">
      <c r="A58" s="240"/>
      <c r="B58" s="15"/>
      <c r="C58" s="74" t="s">
        <v>175</v>
      </c>
      <c r="D58" s="25" t="s">
        <v>17</v>
      </c>
      <c r="E58" s="25" t="s">
        <v>184</v>
      </c>
      <c r="F58" s="25" t="s">
        <v>189</v>
      </c>
      <c r="G58" s="200" t="s">
        <v>179</v>
      </c>
      <c r="H58" s="25"/>
      <c r="I58" s="26">
        <f t="shared" si="2"/>
        <v>11.7</v>
      </c>
      <c r="J58" s="26">
        <f t="shared" si="2"/>
        <v>11.7</v>
      </c>
    </row>
    <row r="59" spans="1:10" ht="36">
      <c r="A59" s="240"/>
      <c r="B59" s="15"/>
      <c r="C59" s="39" t="s">
        <v>260</v>
      </c>
      <c r="D59" s="28" t="s">
        <v>17</v>
      </c>
      <c r="E59" s="28" t="s">
        <v>184</v>
      </c>
      <c r="F59" s="28" t="s">
        <v>189</v>
      </c>
      <c r="G59" s="201" t="s">
        <v>179</v>
      </c>
      <c r="H59" s="28" t="s">
        <v>259</v>
      </c>
      <c r="I59" s="41">
        <f>100-60-28.3</f>
        <v>11.7</v>
      </c>
      <c r="J59" s="41">
        <f>100-60-28.3</f>
        <v>11.7</v>
      </c>
    </row>
    <row r="60" spans="1:10" ht="37.5">
      <c r="A60" s="240"/>
      <c r="B60" s="15"/>
      <c r="C60" s="64" t="s">
        <v>52</v>
      </c>
      <c r="D60" s="21" t="s">
        <v>17</v>
      </c>
      <c r="E60" s="21" t="s">
        <v>184</v>
      </c>
      <c r="F60" s="21" t="s">
        <v>189</v>
      </c>
      <c r="G60" s="199" t="s">
        <v>73</v>
      </c>
      <c r="H60" s="21"/>
      <c r="I60" s="75">
        <f>I61</f>
        <v>290</v>
      </c>
      <c r="J60" s="75">
        <f>J61</f>
        <v>286.89999999999998</v>
      </c>
    </row>
    <row r="61" spans="1:10" ht="37.5">
      <c r="A61" s="240"/>
      <c r="B61" s="15"/>
      <c r="C61" s="23" t="s">
        <v>53</v>
      </c>
      <c r="D61" s="21" t="s">
        <v>17</v>
      </c>
      <c r="E61" s="21" t="s">
        <v>184</v>
      </c>
      <c r="F61" s="21" t="s">
        <v>189</v>
      </c>
      <c r="G61" s="199" t="s">
        <v>74</v>
      </c>
      <c r="H61" s="21"/>
      <c r="I61" s="75">
        <f>I62+I64+I66+I68</f>
        <v>290</v>
      </c>
      <c r="J61" s="75">
        <f>J62+J64+J66+J68</f>
        <v>286.89999999999998</v>
      </c>
    </row>
    <row r="62" spans="1:10" ht="37.5">
      <c r="A62" s="240"/>
      <c r="B62" s="15"/>
      <c r="C62" s="24" t="s">
        <v>84</v>
      </c>
      <c r="D62" s="25" t="s">
        <v>17</v>
      </c>
      <c r="E62" s="25" t="s">
        <v>184</v>
      </c>
      <c r="F62" s="25" t="s">
        <v>189</v>
      </c>
      <c r="G62" s="200" t="s">
        <v>85</v>
      </c>
      <c r="H62" s="34"/>
      <c r="I62" s="76">
        <f>I63</f>
        <v>51.8</v>
      </c>
      <c r="J62" s="76">
        <f>J63</f>
        <v>51.8</v>
      </c>
    </row>
    <row r="63" spans="1:10" ht="36">
      <c r="A63" s="240"/>
      <c r="B63" s="15"/>
      <c r="C63" s="39" t="s">
        <v>256</v>
      </c>
      <c r="D63" s="40" t="s">
        <v>17</v>
      </c>
      <c r="E63" s="40" t="s">
        <v>184</v>
      </c>
      <c r="F63" s="40" t="s">
        <v>189</v>
      </c>
      <c r="G63" s="204" t="s">
        <v>85</v>
      </c>
      <c r="H63" s="40" t="s">
        <v>255</v>
      </c>
      <c r="I63" s="41">
        <f>69-17.2</f>
        <v>51.8</v>
      </c>
      <c r="J63" s="41">
        <f>69-17.2</f>
        <v>51.8</v>
      </c>
    </row>
    <row r="64" spans="1:10" ht="37.5">
      <c r="A64" s="240"/>
      <c r="B64" s="15"/>
      <c r="C64" s="74" t="s">
        <v>86</v>
      </c>
      <c r="D64" s="25" t="s">
        <v>17</v>
      </c>
      <c r="E64" s="25" t="s">
        <v>184</v>
      </c>
      <c r="F64" s="25" t="s">
        <v>189</v>
      </c>
      <c r="G64" s="200" t="s">
        <v>87</v>
      </c>
      <c r="H64" s="25"/>
      <c r="I64" s="26">
        <f>I65</f>
        <v>30</v>
      </c>
      <c r="J64" s="26">
        <f>J65</f>
        <v>27.6</v>
      </c>
    </row>
    <row r="65" spans="1:10" ht="36">
      <c r="A65" s="240"/>
      <c r="B65" s="15"/>
      <c r="C65" s="39" t="s">
        <v>260</v>
      </c>
      <c r="D65" s="40" t="s">
        <v>17</v>
      </c>
      <c r="E65" s="40" t="s">
        <v>184</v>
      </c>
      <c r="F65" s="40" t="s">
        <v>189</v>
      </c>
      <c r="G65" s="204" t="s">
        <v>87</v>
      </c>
      <c r="H65" s="40" t="s">
        <v>259</v>
      </c>
      <c r="I65" s="41">
        <f>64-34</f>
        <v>30</v>
      </c>
      <c r="J65" s="41">
        <v>27.6</v>
      </c>
    </row>
    <row r="66" spans="1:10" ht="37.5">
      <c r="A66" s="240"/>
      <c r="B66" s="15"/>
      <c r="C66" s="24" t="s">
        <v>226</v>
      </c>
      <c r="D66" s="25" t="s">
        <v>17</v>
      </c>
      <c r="E66" s="77" t="s">
        <v>184</v>
      </c>
      <c r="F66" s="25" t="s">
        <v>189</v>
      </c>
      <c r="G66" s="200" t="s">
        <v>88</v>
      </c>
      <c r="H66" s="34"/>
      <c r="I66" s="44">
        <f>I67</f>
        <v>50</v>
      </c>
      <c r="J66" s="44">
        <f>J67</f>
        <v>49.3</v>
      </c>
    </row>
    <row r="67" spans="1:10" ht="36">
      <c r="A67" s="240"/>
      <c r="B67" s="15"/>
      <c r="C67" s="39" t="s">
        <v>260</v>
      </c>
      <c r="D67" s="28" t="s">
        <v>17</v>
      </c>
      <c r="E67" s="40" t="s">
        <v>184</v>
      </c>
      <c r="F67" s="40" t="s">
        <v>189</v>
      </c>
      <c r="G67" s="204" t="s">
        <v>88</v>
      </c>
      <c r="H67" s="40" t="s">
        <v>259</v>
      </c>
      <c r="I67" s="41">
        <f>100-50</f>
        <v>50</v>
      </c>
      <c r="J67" s="41">
        <v>49.3</v>
      </c>
    </row>
    <row r="68" spans="1:10" ht="37.5">
      <c r="A68" s="240"/>
      <c r="B68" s="15"/>
      <c r="C68" s="66" t="s">
        <v>89</v>
      </c>
      <c r="D68" s="53" t="s">
        <v>17</v>
      </c>
      <c r="E68" s="54" t="s">
        <v>184</v>
      </c>
      <c r="F68" s="54" t="s">
        <v>189</v>
      </c>
      <c r="G68" s="206" t="s">
        <v>90</v>
      </c>
      <c r="H68" s="54"/>
      <c r="I68" s="56">
        <f>I69</f>
        <v>158.19999999999999</v>
      </c>
      <c r="J68" s="56">
        <f>J69</f>
        <v>158.19999999999999</v>
      </c>
    </row>
    <row r="69" spans="1:10" ht="36">
      <c r="A69" s="240"/>
      <c r="B69" s="15"/>
      <c r="C69" s="61" t="s">
        <v>252</v>
      </c>
      <c r="D69" s="40" t="s">
        <v>17</v>
      </c>
      <c r="E69" s="67" t="s">
        <v>184</v>
      </c>
      <c r="F69" s="67" t="s">
        <v>189</v>
      </c>
      <c r="G69" s="209" t="s">
        <v>90</v>
      </c>
      <c r="H69" s="67" t="s">
        <v>251</v>
      </c>
      <c r="I69" s="68">
        <v>158.19999999999999</v>
      </c>
      <c r="J69" s="68">
        <v>158.19999999999999</v>
      </c>
    </row>
    <row r="70" spans="1:10" ht="18.75">
      <c r="A70" s="240"/>
      <c r="B70" s="15"/>
      <c r="C70" s="78" t="s">
        <v>23</v>
      </c>
      <c r="D70" s="58" t="s">
        <v>17</v>
      </c>
      <c r="E70" s="58" t="s">
        <v>185</v>
      </c>
      <c r="F70" s="58"/>
      <c r="G70" s="211"/>
      <c r="H70" s="58"/>
      <c r="I70" s="22">
        <f t="shared" ref="I70:J73" si="3">I71</f>
        <v>300.10000000000002</v>
      </c>
      <c r="J70" s="22">
        <f t="shared" si="3"/>
        <v>300.10000000000002</v>
      </c>
    </row>
    <row r="71" spans="1:10" ht="18.75">
      <c r="A71" s="240"/>
      <c r="B71" s="15"/>
      <c r="C71" s="23" t="s">
        <v>24</v>
      </c>
      <c r="D71" s="58" t="s">
        <v>17</v>
      </c>
      <c r="E71" s="58" t="s">
        <v>185</v>
      </c>
      <c r="F71" s="59" t="s">
        <v>186</v>
      </c>
      <c r="G71" s="211"/>
      <c r="H71" s="58"/>
      <c r="I71" s="22">
        <f t="shared" si="3"/>
        <v>300.10000000000002</v>
      </c>
      <c r="J71" s="22">
        <f t="shared" si="3"/>
        <v>300.10000000000002</v>
      </c>
    </row>
    <row r="72" spans="1:10" ht="37.5">
      <c r="A72" s="240"/>
      <c r="B72" s="15"/>
      <c r="C72" s="23" t="s">
        <v>52</v>
      </c>
      <c r="D72" s="58" t="s">
        <v>17</v>
      </c>
      <c r="E72" s="58" t="s">
        <v>185</v>
      </c>
      <c r="F72" s="59" t="s">
        <v>186</v>
      </c>
      <c r="G72" s="208" t="s">
        <v>73</v>
      </c>
      <c r="H72" s="58"/>
      <c r="I72" s="22">
        <f t="shared" si="3"/>
        <v>300.10000000000002</v>
      </c>
      <c r="J72" s="22">
        <f t="shared" si="3"/>
        <v>300.10000000000002</v>
      </c>
    </row>
    <row r="73" spans="1:10" ht="37.5">
      <c r="A73" s="240"/>
      <c r="B73" s="15"/>
      <c r="C73" s="23" t="s">
        <v>53</v>
      </c>
      <c r="D73" s="58" t="s">
        <v>17</v>
      </c>
      <c r="E73" s="58" t="s">
        <v>185</v>
      </c>
      <c r="F73" s="59" t="s">
        <v>186</v>
      </c>
      <c r="G73" s="208" t="s">
        <v>74</v>
      </c>
      <c r="H73" s="60"/>
      <c r="I73" s="79">
        <f t="shared" si="3"/>
        <v>300.10000000000002</v>
      </c>
      <c r="J73" s="79">
        <f t="shared" si="3"/>
        <v>300.10000000000002</v>
      </c>
    </row>
    <row r="74" spans="1:10" ht="37.5">
      <c r="A74" s="240"/>
      <c r="B74" s="15"/>
      <c r="C74" s="80" t="s">
        <v>233</v>
      </c>
      <c r="D74" s="48" t="s">
        <v>17</v>
      </c>
      <c r="E74" s="48" t="s">
        <v>185</v>
      </c>
      <c r="F74" s="49" t="s">
        <v>186</v>
      </c>
      <c r="G74" s="205" t="s">
        <v>91</v>
      </c>
      <c r="H74" s="81"/>
      <c r="I74" s="82">
        <f>I75+I76</f>
        <v>300.10000000000002</v>
      </c>
      <c r="J74" s="82">
        <f>J75+J76</f>
        <v>300.10000000000002</v>
      </c>
    </row>
    <row r="75" spans="1:10" ht="54">
      <c r="A75" s="240"/>
      <c r="B75" s="15"/>
      <c r="C75" s="33" t="s">
        <v>257</v>
      </c>
      <c r="D75" s="34" t="s">
        <v>17</v>
      </c>
      <c r="E75" s="55" t="s">
        <v>185</v>
      </c>
      <c r="F75" s="55" t="s">
        <v>186</v>
      </c>
      <c r="G75" s="212" t="s">
        <v>91</v>
      </c>
      <c r="H75" s="55" t="s">
        <v>258</v>
      </c>
      <c r="I75" s="35">
        <f>256.2+20.1</f>
        <v>276.3</v>
      </c>
      <c r="J75" s="35">
        <f>256.2+20.1</f>
        <v>276.3</v>
      </c>
    </row>
    <row r="76" spans="1:10" ht="36">
      <c r="A76" s="240"/>
      <c r="B76" s="15"/>
      <c r="C76" s="39" t="s">
        <v>260</v>
      </c>
      <c r="D76" s="40" t="s">
        <v>17</v>
      </c>
      <c r="E76" s="67" t="s">
        <v>185</v>
      </c>
      <c r="F76" s="67" t="s">
        <v>186</v>
      </c>
      <c r="G76" s="209" t="s">
        <v>91</v>
      </c>
      <c r="H76" s="67" t="s">
        <v>259</v>
      </c>
      <c r="I76" s="68">
        <f>11+32.9-20.1</f>
        <v>23.799999999999997</v>
      </c>
      <c r="J76" s="68">
        <f>11+32.9-20.1</f>
        <v>23.799999999999997</v>
      </c>
    </row>
    <row r="77" spans="1:10" ht="18.75">
      <c r="A77" s="240"/>
      <c r="B77" s="15"/>
      <c r="C77" s="83" t="s">
        <v>25</v>
      </c>
      <c r="D77" s="18" t="s">
        <v>17</v>
      </c>
      <c r="E77" s="18" t="s">
        <v>186</v>
      </c>
      <c r="F77" s="18"/>
      <c r="G77" s="198" t="s">
        <v>18</v>
      </c>
      <c r="H77" s="18" t="s">
        <v>18</v>
      </c>
      <c r="I77" s="19">
        <f>I78+I96+I102</f>
        <v>1241.3999999999999</v>
      </c>
      <c r="J77" s="19">
        <f>J78+J96+J102</f>
        <v>1241.3999999999999</v>
      </c>
    </row>
    <row r="78" spans="1:10" ht="37.5">
      <c r="A78" s="240"/>
      <c r="B78" s="15"/>
      <c r="C78" s="42" t="s">
        <v>198</v>
      </c>
      <c r="D78" s="21" t="s">
        <v>17</v>
      </c>
      <c r="E78" s="21" t="s">
        <v>186</v>
      </c>
      <c r="F78" s="21" t="s">
        <v>194</v>
      </c>
      <c r="G78" s="199"/>
      <c r="H78" s="21"/>
      <c r="I78" s="22">
        <f>I79+I92</f>
        <v>1175.3999999999999</v>
      </c>
      <c r="J78" s="22">
        <f>J79+J92</f>
        <v>1175.3999999999999</v>
      </c>
    </row>
    <row r="79" spans="1:10" ht="93.75">
      <c r="A79" s="240"/>
      <c r="B79" s="15"/>
      <c r="C79" s="73" t="s">
        <v>92</v>
      </c>
      <c r="D79" s="21" t="s">
        <v>17</v>
      </c>
      <c r="E79" s="21" t="s">
        <v>186</v>
      </c>
      <c r="F79" s="21" t="s">
        <v>194</v>
      </c>
      <c r="G79" s="199" t="s">
        <v>94</v>
      </c>
      <c r="H79" s="21"/>
      <c r="I79" s="22">
        <f>I80</f>
        <v>138.1</v>
      </c>
      <c r="J79" s="22">
        <f>J80</f>
        <v>138.1</v>
      </c>
    </row>
    <row r="80" spans="1:10" ht="75">
      <c r="A80" s="240"/>
      <c r="B80" s="15"/>
      <c r="C80" s="73" t="s">
        <v>93</v>
      </c>
      <c r="D80" s="21" t="s">
        <v>17</v>
      </c>
      <c r="E80" s="21" t="s">
        <v>186</v>
      </c>
      <c r="F80" s="21" t="s">
        <v>194</v>
      </c>
      <c r="G80" s="199" t="s">
        <v>95</v>
      </c>
      <c r="H80" s="21"/>
      <c r="I80" s="22">
        <f>I81+I86+I89</f>
        <v>138.1</v>
      </c>
      <c r="J80" s="22">
        <f>J81+J86+J89</f>
        <v>138.1</v>
      </c>
    </row>
    <row r="81" spans="1:10" ht="37.5">
      <c r="A81" s="240"/>
      <c r="B81" s="15"/>
      <c r="C81" s="73" t="s">
        <v>109</v>
      </c>
      <c r="D81" s="21" t="s">
        <v>17</v>
      </c>
      <c r="E81" s="21" t="s">
        <v>186</v>
      </c>
      <c r="F81" s="21" t="s">
        <v>194</v>
      </c>
      <c r="G81" s="199" t="s">
        <v>110</v>
      </c>
      <c r="H81" s="21"/>
      <c r="I81" s="22">
        <f>I82+I84</f>
        <v>115.6</v>
      </c>
      <c r="J81" s="22">
        <f>J82+J84</f>
        <v>115.6</v>
      </c>
    </row>
    <row r="82" spans="1:10" ht="37.5">
      <c r="A82" s="240"/>
      <c r="B82" s="15"/>
      <c r="C82" s="84" t="s">
        <v>102</v>
      </c>
      <c r="D82" s="70" t="s">
        <v>17</v>
      </c>
      <c r="E82" s="70" t="s">
        <v>186</v>
      </c>
      <c r="F82" s="70" t="s">
        <v>194</v>
      </c>
      <c r="G82" s="210" t="s">
        <v>103</v>
      </c>
      <c r="H82" s="70"/>
      <c r="I82" s="76">
        <f>I83</f>
        <v>0</v>
      </c>
      <c r="J82" s="76">
        <f>J83</f>
        <v>0</v>
      </c>
    </row>
    <row r="83" spans="1:10" ht="36">
      <c r="A83" s="240"/>
      <c r="B83" s="15"/>
      <c r="C83" s="39" t="s">
        <v>260</v>
      </c>
      <c r="D83" s="40" t="s">
        <v>17</v>
      </c>
      <c r="E83" s="40" t="s">
        <v>186</v>
      </c>
      <c r="F83" s="40" t="s">
        <v>194</v>
      </c>
      <c r="G83" s="204" t="s">
        <v>103</v>
      </c>
      <c r="H83" s="40" t="s">
        <v>259</v>
      </c>
      <c r="I83" s="41">
        <f>20-20</f>
        <v>0</v>
      </c>
      <c r="J83" s="41">
        <f>20-20</f>
        <v>0</v>
      </c>
    </row>
    <row r="84" spans="1:10" ht="37.5">
      <c r="A84" s="240"/>
      <c r="B84" s="15"/>
      <c r="C84" s="84" t="s">
        <v>268</v>
      </c>
      <c r="D84" s="70" t="s">
        <v>17</v>
      </c>
      <c r="E84" s="70" t="s">
        <v>186</v>
      </c>
      <c r="F84" s="70" t="s">
        <v>194</v>
      </c>
      <c r="G84" s="210" t="s">
        <v>267</v>
      </c>
      <c r="H84" s="70"/>
      <c r="I84" s="76">
        <f>I85</f>
        <v>115.6</v>
      </c>
      <c r="J84" s="76">
        <f>J85</f>
        <v>115.6</v>
      </c>
    </row>
    <row r="85" spans="1:10" ht="36">
      <c r="A85" s="240"/>
      <c r="B85" s="15"/>
      <c r="C85" s="39" t="s">
        <v>260</v>
      </c>
      <c r="D85" s="40" t="s">
        <v>17</v>
      </c>
      <c r="E85" s="40" t="s">
        <v>186</v>
      </c>
      <c r="F85" s="40" t="s">
        <v>194</v>
      </c>
      <c r="G85" s="204" t="s">
        <v>267</v>
      </c>
      <c r="H85" s="40" t="s">
        <v>259</v>
      </c>
      <c r="I85" s="41">
        <f>57.6+81.1-23.1</f>
        <v>115.6</v>
      </c>
      <c r="J85" s="41">
        <f>57.6+81.1-23.1</f>
        <v>115.6</v>
      </c>
    </row>
    <row r="86" spans="1:10" ht="37.5">
      <c r="A86" s="240"/>
      <c r="B86" s="15"/>
      <c r="C86" s="85" t="s">
        <v>107</v>
      </c>
      <c r="D86" s="21" t="s">
        <v>17</v>
      </c>
      <c r="E86" s="21" t="s">
        <v>186</v>
      </c>
      <c r="F86" s="21" t="s">
        <v>194</v>
      </c>
      <c r="G86" s="199" t="s">
        <v>108</v>
      </c>
      <c r="H86" s="86"/>
      <c r="I86" s="82">
        <f>I87</f>
        <v>0</v>
      </c>
      <c r="J86" s="82">
        <f>J87</f>
        <v>0</v>
      </c>
    </row>
    <row r="87" spans="1:10" ht="37.5">
      <c r="A87" s="240"/>
      <c r="B87" s="15"/>
      <c r="C87" s="87" t="s">
        <v>106</v>
      </c>
      <c r="D87" s="70" t="s">
        <v>17</v>
      </c>
      <c r="E87" s="70" t="s">
        <v>186</v>
      </c>
      <c r="F87" s="70" t="s">
        <v>194</v>
      </c>
      <c r="G87" s="210" t="s">
        <v>104</v>
      </c>
      <c r="H87" s="70"/>
      <c r="I87" s="76">
        <f>I88</f>
        <v>0</v>
      </c>
      <c r="J87" s="76">
        <f>J88</f>
        <v>0</v>
      </c>
    </row>
    <row r="88" spans="1:10" ht="36">
      <c r="A88" s="240"/>
      <c r="B88" s="15"/>
      <c r="C88" s="39" t="s">
        <v>260</v>
      </c>
      <c r="D88" s="40" t="s">
        <v>17</v>
      </c>
      <c r="E88" s="40" t="s">
        <v>186</v>
      </c>
      <c r="F88" s="40" t="s">
        <v>194</v>
      </c>
      <c r="G88" s="204" t="s">
        <v>104</v>
      </c>
      <c r="H88" s="40" t="s">
        <v>259</v>
      </c>
      <c r="I88" s="41">
        <f>60-60</f>
        <v>0</v>
      </c>
      <c r="J88" s="41">
        <f>60-60</f>
        <v>0</v>
      </c>
    </row>
    <row r="89" spans="1:10" ht="37.5">
      <c r="A89" s="240"/>
      <c r="B89" s="15"/>
      <c r="C89" s="85" t="s">
        <v>111</v>
      </c>
      <c r="D89" s="21" t="s">
        <v>17</v>
      </c>
      <c r="E89" s="21" t="s">
        <v>186</v>
      </c>
      <c r="F89" s="21" t="s">
        <v>194</v>
      </c>
      <c r="G89" s="199" t="s">
        <v>112</v>
      </c>
      <c r="H89" s="86"/>
      <c r="I89" s="82">
        <f>I90</f>
        <v>22.5</v>
      </c>
      <c r="J89" s="82">
        <f>J90</f>
        <v>22.5</v>
      </c>
    </row>
    <row r="90" spans="1:10" ht="56.25">
      <c r="A90" s="240"/>
      <c r="B90" s="15"/>
      <c r="C90" s="88" t="s">
        <v>105</v>
      </c>
      <c r="D90" s="89" t="s">
        <v>17</v>
      </c>
      <c r="E90" s="89" t="s">
        <v>186</v>
      </c>
      <c r="F90" s="89" t="s">
        <v>194</v>
      </c>
      <c r="G90" s="213" t="s">
        <v>113</v>
      </c>
      <c r="H90" s="89"/>
      <c r="I90" s="90">
        <f>I91</f>
        <v>22.5</v>
      </c>
      <c r="J90" s="90">
        <f>J91</f>
        <v>22.5</v>
      </c>
    </row>
    <row r="91" spans="1:10" ht="36">
      <c r="A91" s="240"/>
      <c r="B91" s="15"/>
      <c r="C91" s="61" t="s">
        <v>252</v>
      </c>
      <c r="D91" s="40" t="s">
        <v>17</v>
      </c>
      <c r="E91" s="40" t="s">
        <v>186</v>
      </c>
      <c r="F91" s="40" t="s">
        <v>194</v>
      </c>
      <c r="G91" s="204" t="s">
        <v>113</v>
      </c>
      <c r="H91" s="40" t="s">
        <v>251</v>
      </c>
      <c r="I91" s="68">
        <f>52-29.5</f>
        <v>22.5</v>
      </c>
      <c r="J91" s="68">
        <f>52-29.5</f>
        <v>22.5</v>
      </c>
    </row>
    <row r="92" spans="1:10" ht="75">
      <c r="A92" s="240"/>
      <c r="B92" s="15"/>
      <c r="C92" s="91" t="s">
        <v>237</v>
      </c>
      <c r="D92" s="21" t="s">
        <v>17</v>
      </c>
      <c r="E92" s="21" t="s">
        <v>186</v>
      </c>
      <c r="F92" s="21" t="s">
        <v>194</v>
      </c>
      <c r="G92" s="214" t="s">
        <v>235</v>
      </c>
      <c r="H92" s="21"/>
      <c r="I92" s="22">
        <f t="shared" ref="I92:J94" si="4">I93</f>
        <v>1037.3</v>
      </c>
      <c r="J92" s="22">
        <f t="shared" si="4"/>
        <v>1037.3</v>
      </c>
    </row>
    <row r="93" spans="1:10" ht="37.5">
      <c r="A93" s="240"/>
      <c r="B93" s="15"/>
      <c r="C93" s="92" t="s">
        <v>265</v>
      </c>
      <c r="D93" s="21" t="s">
        <v>17</v>
      </c>
      <c r="E93" s="21" t="s">
        <v>186</v>
      </c>
      <c r="F93" s="21" t="s">
        <v>194</v>
      </c>
      <c r="G93" s="214" t="s">
        <v>236</v>
      </c>
      <c r="H93" s="31"/>
      <c r="I93" s="93">
        <f t="shared" si="4"/>
        <v>1037.3</v>
      </c>
      <c r="J93" s="93">
        <f t="shared" si="4"/>
        <v>1037.3</v>
      </c>
    </row>
    <row r="94" spans="1:10" ht="93.75">
      <c r="A94" s="240"/>
      <c r="B94" s="15"/>
      <c r="C94" s="94" t="s">
        <v>243</v>
      </c>
      <c r="D94" s="25" t="s">
        <v>17</v>
      </c>
      <c r="E94" s="25" t="s">
        <v>186</v>
      </c>
      <c r="F94" s="25" t="s">
        <v>194</v>
      </c>
      <c r="G94" s="215" t="s">
        <v>238</v>
      </c>
      <c r="H94" s="34"/>
      <c r="I94" s="56">
        <f t="shared" si="4"/>
        <v>1037.3</v>
      </c>
      <c r="J94" s="56">
        <f t="shared" si="4"/>
        <v>1037.3</v>
      </c>
    </row>
    <row r="95" spans="1:10" ht="36">
      <c r="A95" s="240"/>
      <c r="B95" s="15"/>
      <c r="C95" s="39" t="s">
        <v>260</v>
      </c>
      <c r="D95" s="40" t="s">
        <v>17</v>
      </c>
      <c r="E95" s="40" t="s">
        <v>186</v>
      </c>
      <c r="F95" s="40" t="s">
        <v>194</v>
      </c>
      <c r="G95" s="204" t="s">
        <v>238</v>
      </c>
      <c r="H95" s="40" t="s">
        <v>259</v>
      </c>
      <c r="I95" s="68">
        <f>227.3+800+10</f>
        <v>1037.3</v>
      </c>
      <c r="J95" s="68">
        <f>227.3+800+10</f>
        <v>1037.3</v>
      </c>
    </row>
    <row r="96" spans="1:10" ht="18.75">
      <c r="A96" s="240"/>
      <c r="B96" s="15"/>
      <c r="C96" s="20" t="s">
        <v>26</v>
      </c>
      <c r="D96" s="21" t="s">
        <v>17</v>
      </c>
      <c r="E96" s="21" t="s">
        <v>186</v>
      </c>
      <c r="F96" s="21" t="s">
        <v>187</v>
      </c>
      <c r="G96" s="199"/>
      <c r="H96" s="21"/>
      <c r="I96" s="22">
        <f>I97</f>
        <v>66</v>
      </c>
      <c r="J96" s="22">
        <f>J97</f>
        <v>66</v>
      </c>
    </row>
    <row r="97" spans="1:10" ht="93.75">
      <c r="A97" s="240"/>
      <c r="B97" s="15"/>
      <c r="C97" s="95" t="s">
        <v>92</v>
      </c>
      <c r="D97" s="58" t="s">
        <v>17</v>
      </c>
      <c r="E97" s="58" t="s">
        <v>186</v>
      </c>
      <c r="F97" s="59" t="s">
        <v>187</v>
      </c>
      <c r="G97" s="208" t="s">
        <v>94</v>
      </c>
      <c r="H97" s="21" t="s">
        <v>18</v>
      </c>
      <c r="I97" s="22">
        <f>I98</f>
        <v>66</v>
      </c>
      <c r="J97" s="22">
        <f>J98</f>
        <v>66</v>
      </c>
    </row>
    <row r="98" spans="1:10" ht="56.25">
      <c r="A98" s="240"/>
      <c r="B98" s="15"/>
      <c r="C98" s="95" t="s">
        <v>96</v>
      </c>
      <c r="D98" s="58" t="s">
        <v>17</v>
      </c>
      <c r="E98" s="58" t="s">
        <v>186</v>
      </c>
      <c r="F98" s="59" t="s">
        <v>187</v>
      </c>
      <c r="G98" s="208" t="s">
        <v>97</v>
      </c>
      <c r="H98" s="21"/>
      <c r="I98" s="22">
        <f>I100</f>
        <v>66</v>
      </c>
      <c r="J98" s="22">
        <f>J100</f>
        <v>66</v>
      </c>
    </row>
    <row r="99" spans="1:10" ht="37.5">
      <c r="A99" s="240"/>
      <c r="B99" s="15"/>
      <c r="C99" s="96" t="s">
        <v>116</v>
      </c>
      <c r="D99" s="58" t="s">
        <v>17</v>
      </c>
      <c r="E99" s="58" t="s">
        <v>186</v>
      </c>
      <c r="F99" s="59" t="s">
        <v>187</v>
      </c>
      <c r="G99" s="208" t="s">
        <v>115</v>
      </c>
      <c r="H99" s="31"/>
      <c r="I99" s="79">
        <f>I100</f>
        <v>66</v>
      </c>
      <c r="J99" s="79">
        <f>J100</f>
        <v>66</v>
      </c>
    </row>
    <row r="100" spans="1:10" ht="37.5">
      <c r="A100" s="240"/>
      <c r="B100" s="15"/>
      <c r="C100" s="97" t="s">
        <v>114</v>
      </c>
      <c r="D100" s="53" t="s">
        <v>17</v>
      </c>
      <c r="E100" s="54" t="s">
        <v>186</v>
      </c>
      <c r="F100" s="25" t="s">
        <v>187</v>
      </c>
      <c r="G100" s="200" t="s">
        <v>117</v>
      </c>
      <c r="H100" s="34"/>
      <c r="I100" s="26">
        <f>I101</f>
        <v>66</v>
      </c>
      <c r="J100" s="26">
        <f>J101</f>
        <v>66</v>
      </c>
    </row>
    <row r="101" spans="1:10" ht="36">
      <c r="A101" s="240"/>
      <c r="B101" s="15"/>
      <c r="C101" s="39" t="s">
        <v>260</v>
      </c>
      <c r="D101" s="40" t="s">
        <v>17</v>
      </c>
      <c r="E101" s="40" t="s">
        <v>186</v>
      </c>
      <c r="F101" s="40" t="s">
        <v>187</v>
      </c>
      <c r="G101" s="204" t="s">
        <v>117</v>
      </c>
      <c r="H101" s="40" t="s">
        <v>259</v>
      </c>
      <c r="I101" s="41">
        <f>100+80-50-15-49</f>
        <v>66</v>
      </c>
      <c r="J101" s="41">
        <f>100+80-50-15-49</f>
        <v>66</v>
      </c>
    </row>
    <row r="102" spans="1:10" ht="18.75">
      <c r="A102" s="240"/>
      <c r="B102" s="15"/>
      <c r="C102" s="42" t="s">
        <v>55</v>
      </c>
      <c r="D102" s="31" t="s">
        <v>17</v>
      </c>
      <c r="E102" s="31" t="s">
        <v>186</v>
      </c>
      <c r="F102" s="31" t="s">
        <v>195</v>
      </c>
      <c r="G102" s="216"/>
      <c r="H102" s="98"/>
      <c r="I102" s="90">
        <f t="shared" ref="I102:J106" si="5">I103</f>
        <v>0</v>
      </c>
      <c r="J102" s="90">
        <f t="shared" si="5"/>
        <v>0</v>
      </c>
    </row>
    <row r="103" spans="1:10" ht="93.75">
      <c r="A103" s="240"/>
      <c r="B103" s="15"/>
      <c r="C103" s="95" t="s">
        <v>92</v>
      </c>
      <c r="D103" s="58" t="s">
        <v>17</v>
      </c>
      <c r="E103" s="58" t="s">
        <v>186</v>
      </c>
      <c r="F103" s="59" t="s">
        <v>195</v>
      </c>
      <c r="G103" s="208" t="s">
        <v>94</v>
      </c>
      <c r="H103" s="21" t="s">
        <v>18</v>
      </c>
      <c r="I103" s="22">
        <f t="shared" si="5"/>
        <v>0</v>
      </c>
      <c r="J103" s="22">
        <f t="shared" si="5"/>
        <v>0</v>
      </c>
    </row>
    <row r="104" spans="1:10" ht="75">
      <c r="A104" s="240"/>
      <c r="B104" s="15"/>
      <c r="C104" s="95" t="s">
        <v>99</v>
      </c>
      <c r="D104" s="58" t="s">
        <v>17</v>
      </c>
      <c r="E104" s="58" t="s">
        <v>186</v>
      </c>
      <c r="F104" s="59" t="s">
        <v>195</v>
      </c>
      <c r="G104" s="208" t="s">
        <v>98</v>
      </c>
      <c r="H104" s="21"/>
      <c r="I104" s="22">
        <f t="shared" si="5"/>
        <v>0</v>
      </c>
      <c r="J104" s="22">
        <f t="shared" si="5"/>
        <v>0</v>
      </c>
    </row>
    <row r="105" spans="1:10" ht="75">
      <c r="A105" s="240"/>
      <c r="B105" s="15"/>
      <c r="C105" s="96" t="s">
        <v>172</v>
      </c>
      <c r="D105" s="58" t="s">
        <v>17</v>
      </c>
      <c r="E105" s="58" t="s">
        <v>186</v>
      </c>
      <c r="F105" s="59" t="s">
        <v>195</v>
      </c>
      <c r="G105" s="208" t="s">
        <v>118</v>
      </c>
      <c r="H105" s="31"/>
      <c r="I105" s="79">
        <f t="shared" si="5"/>
        <v>0</v>
      </c>
      <c r="J105" s="79">
        <f t="shared" si="5"/>
        <v>0</v>
      </c>
    </row>
    <row r="106" spans="1:10" ht="37.5">
      <c r="A106" s="240"/>
      <c r="B106" s="15"/>
      <c r="C106" s="97" t="s">
        <v>173</v>
      </c>
      <c r="D106" s="53" t="s">
        <v>17</v>
      </c>
      <c r="E106" s="54" t="s">
        <v>186</v>
      </c>
      <c r="F106" s="25" t="s">
        <v>195</v>
      </c>
      <c r="G106" s="200" t="s">
        <v>101</v>
      </c>
      <c r="H106" s="34"/>
      <c r="I106" s="26">
        <f t="shared" si="5"/>
        <v>0</v>
      </c>
      <c r="J106" s="26">
        <f t="shared" si="5"/>
        <v>0</v>
      </c>
    </row>
    <row r="107" spans="1:10" ht="36">
      <c r="A107" s="240"/>
      <c r="B107" s="15"/>
      <c r="C107" s="39" t="s">
        <v>260</v>
      </c>
      <c r="D107" s="40" t="s">
        <v>17</v>
      </c>
      <c r="E107" s="40" t="s">
        <v>186</v>
      </c>
      <c r="F107" s="40" t="s">
        <v>195</v>
      </c>
      <c r="G107" s="204" t="s">
        <v>100</v>
      </c>
      <c r="H107" s="40" t="s">
        <v>259</v>
      </c>
      <c r="I107" s="41">
        <f>50-40-10</f>
        <v>0</v>
      </c>
      <c r="J107" s="41">
        <f>50-40-10</f>
        <v>0</v>
      </c>
    </row>
    <row r="108" spans="1:10" ht="18.75">
      <c r="A108" s="240"/>
      <c r="B108" s="15"/>
      <c r="C108" s="42" t="s">
        <v>27</v>
      </c>
      <c r="D108" s="21" t="s">
        <v>17</v>
      </c>
      <c r="E108" s="21" t="s">
        <v>191</v>
      </c>
      <c r="F108" s="21"/>
      <c r="G108" s="199"/>
      <c r="H108" s="21"/>
      <c r="I108" s="22">
        <f>I109+I117</f>
        <v>1904.1</v>
      </c>
      <c r="J108" s="22">
        <f>J109+J117</f>
        <v>1903.7999999999997</v>
      </c>
    </row>
    <row r="109" spans="1:10" ht="18.75">
      <c r="A109" s="240"/>
      <c r="B109" s="15"/>
      <c r="C109" s="23" t="s">
        <v>41</v>
      </c>
      <c r="D109" s="21" t="s">
        <v>17</v>
      </c>
      <c r="E109" s="99" t="s">
        <v>191</v>
      </c>
      <c r="F109" s="21" t="s">
        <v>194</v>
      </c>
      <c r="G109" s="217"/>
      <c r="H109" s="99"/>
      <c r="I109" s="22">
        <f t="shared" ref="I109:J111" si="6">I110</f>
        <v>1403</v>
      </c>
      <c r="J109" s="22">
        <f t="shared" si="6"/>
        <v>1402.6999999999998</v>
      </c>
    </row>
    <row r="110" spans="1:10" ht="75">
      <c r="A110" s="240"/>
      <c r="B110" s="15"/>
      <c r="C110" s="100" t="s">
        <v>54</v>
      </c>
      <c r="D110" s="53" t="s">
        <v>17</v>
      </c>
      <c r="E110" s="53" t="s">
        <v>191</v>
      </c>
      <c r="F110" s="54" t="s">
        <v>194</v>
      </c>
      <c r="G110" s="206" t="s">
        <v>119</v>
      </c>
      <c r="H110" s="34"/>
      <c r="I110" s="22">
        <f t="shared" si="6"/>
        <v>1403</v>
      </c>
      <c r="J110" s="22">
        <f t="shared" si="6"/>
        <v>1402.6999999999998</v>
      </c>
    </row>
    <row r="111" spans="1:10" ht="75">
      <c r="A111" s="240"/>
      <c r="B111" s="15"/>
      <c r="C111" s="101" t="s">
        <v>120</v>
      </c>
      <c r="D111" s="21" t="s">
        <v>17</v>
      </c>
      <c r="E111" s="21" t="s">
        <v>191</v>
      </c>
      <c r="F111" s="21" t="s">
        <v>194</v>
      </c>
      <c r="G111" s="199" t="s">
        <v>121</v>
      </c>
      <c r="H111" s="21"/>
      <c r="I111" s="22">
        <f t="shared" si="6"/>
        <v>1403</v>
      </c>
      <c r="J111" s="22">
        <f t="shared" si="6"/>
        <v>1402.6999999999998</v>
      </c>
    </row>
    <row r="112" spans="1:10" ht="56.25">
      <c r="A112" s="240"/>
      <c r="B112" s="15"/>
      <c r="C112" s="102" t="s">
        <v>122</v>
      </c>
      <c r="D112" s="21" t="s">
        <v>17</v>
      </c>
      <c r="E112" s="21" t="s">
        <v>191</v>
      </c>
      <c r="F112" s="21" t="s">
        <v>194</v>
      </c>
      <c r="G112" s="199" t="s">
        <v>123</v>
      </c>
      <c r="H112" s="31"/>
      <c r="I112" s="79">
        <f>I113+I115</f>
        <v>1403</v>
      </c>
      <c r="J112" s="79">
        <f>J113+J115</f>
        <v>1402.6999999999998</v>
      </c>
    </row>
    <row r="113" spans="1:10" ht="37.5">
      <c r="A113" s="240"/>
      <c r="B113" s="15"/>
      <c r="C113" s="97" t="s">
        <v>124</v>
      </c>
      <c r="D113" s="25" t="s">
        <v>17</v>
      </c>
      <c r="E113" s="25" t="s">
        <v>191</v>
      </c>
      <c r="F113" s="25" t="s">
        <v>194</v>
      </c>
      <c r="G113" s="200" t="s">
        <v>125</v>
      </c>
      <c r="H113" s="25"/>
      <c r="I113" s="103">
        <f>I114</f>
        <v>917.6</v>
      </c>
      <c r="J113" s="103">
        <f>J114</f>
        <v>917.3</v>
      </c>
    </row>
    <row r="114" spans="1:10" ht="36">
      <c r="A114" s="240"/>
      <c r="B114" s="15"/>
      <c r="C114" s="104" t="s">
        <v>260</v>
      </c>
      <c r="D114" s="105" t="s">
        <v>17</v>
      </c>
      <c r="E114" s="105" t="s">
        <v>191</v>
      </c>
      <c r="F114" s="105" t="s">
        <v>194</v>
      </c>
      <c r="G114" s="218" t="s">
        <v>126</v>
      </c>
      <c r="H114" s="106" t="s">
        <v>259</v>
      </c>
      <c r="I114" s="107">
        <f>978.5+0.1-40-21</f>
        <v>917.6</v>
      </c>
      <c r="J114" s="107">
        <v>917.3</v>
      </c>
    </row>
    <row r="115" spans="1:10" ht="37.5">
      <c r="A115" s="240"/>
      <c r="B115" s="15"/>
      <c r="C115" s="97" t="s">
        <v>212</v>
      </c>
      <c r="D115" s="25" t="s">
        <v>17</v>
      </c>
      <c r="E115" s="25" t="s">
        <v>191</v>
      </c>
      <c r="F115" s="25" t="s">
        <v>194</v>
      </c>
      <c r="G115" s="200" t="s">
        <v>227</v>
      </c>
      <c r="H115" s="34"/>
      <c r="I115" s="103">
        <f>I116</f>
        <v>485.4</v>
      </c>
      <c r="J115" s="103">
        <f>J116</f>
        <v>485.4</v>
      </c>
    </row>
    <row r="116" spans="1:10" ht="36">
      <c r="A116" s="240"/>
      <c r="B116" s="15"/>
      <c r="C116" s="104" t="s">
        <v>260</v>
      </c>
      <c r="D116" s="67" t="s">
        <v>17</v>
      </c>
      <c r="E116" s="67" t="s">
        <v>191</v>
      </c>
      <c r="F116" s="67" t="s">
        <v>194</v>
      </c>
      <c r="G116" s="209" t="s">
        <v>227</v>
      </c>
      <c r="H116" s="40" t="s">
        <v>259</v>
      </c>
      <c r="I116" s="68">
        <f>139.2+56.3+302.5-12.6</f>
        <v>485.4</v>
      </c>
      <c r="J116" s="68">
        <f>139.2+56.3+302.5-12.6</f>
        <v>485.4</v>
      </c>
    </row>
    <row r="117" spans="1:10" ht="18.75">
      <c r="A117" s="240"/>
      <c r="B117" s="15"/>
      <c r="C117" s="30" t="s">
        <v>55</v>
      </c>
      <c r="D117" s="21" t="s">
        <v>17</v>
      </c>
      <c r="E117" s="21" t="s">
        <v>191</v>
      </c>
      <c r="F117" s="21" t="s">
        <v>193</v>
      </c>
      <c r="G117" s="219"/>
      <c r="H117" s="86"/>
      <c r="I117" s="51">
        <f>I122+I118</f>
        <v>501.0999999999998</v>
      </c>
      <c r="J117" s="51">
        <f>J122+J118</f>
        <v>501.0999999999998</v>
      </c>
    </row>
    <row r="118" spans="1:10" ht="75">
      <c r="A118" s="240"/>
      <c r="B118" s="15"/>
      <c r="C118" s="30" t="s">
        <v>180</v>
      </c>
      <c r="D118" s="21" t="s">
        <v>17</v>
      </c>
      <c r="E118" s="99" t="s">
        <v>191</v>
      </c>
      <c r="F118" s="18" t="s">
        <v>193</v>
      </c>
      <c r="G118" s="198" t="s">
        <v>128</v>
      </c>
      <c r="H118" s="28"/>
      <c r="I118" s="108">
        <f t="shared" ref="I118:J120" si="7">I119</f>
        <v>60</v>
      </c>
      <c r="J118" s="108">
        <f t="shared" si="7"/>
        <v>60</v>
      </c>
    </row>
    <row r="119" spans="1:10" ht="56.25">
      <c r="A119" s="240"/>
      <c r="B119" s="15"/>
      <c r="C119" s="69" t="s">
        <v>132</v>
      </c>
      <c r="D119" s="89" t="s">
        <v>17</v>
      </c>
      <c r="E119" s="109" t="s">
        <v>191</v>
      </c>
      <c r="F119" s="18" t="s">
        <v>193</v>
      </c>
      <c r="G119" s="198" t="s">
        <v>131</v>
      </c>
      <c r="H119" s="98"/>
      <c r="I119" s="90">
        <f t="shared" si="7"/>
        <v>60</v>
      </c>
      <c r="J119" s="90">
        <f t="shared" si="7"/>
        <v>60</v>
      </c>
    </row>
    <row r="120" spans="1:10" ht="56.25">
      <c r="A120" s="240"/>
      <c r="B120" s="15"/>
      <c r="C120" s="110" t="s">
        <v>130</v>
      </c>
      <c r="D120" s="25" t="s">
        <v>17</v>
      </c>
      <c r="E120" s="77" t="s">
        <v>191</v>
      </c>
      <c r="F120" s="25" t="s">
        <v>193</v>
      </c>
      <c r="G120" s="200" t="s">
        <v>129</v>
      </c>
      <c r="H120" s="34"/>
      <c r="I120" s="56">
        <f t="shared" si="7"/>
        <v>60</v>
      </c>
      <c r="J120" s="56">
        <f t="shared" si="7"/>
        <v>60</v>
      </c>
    </row>
    <row r="121" spans="1:10" ht="36">
      <c r="A121" s="240"/>
      <c r="B121" s="15"/>
      <c r="C121" s="61" t="s">
        <v>250</v>
      </c>
      <c r="D121" s="40" t="s">
        <v>17</v>
      </c>
      <c r="E121" s="40" t="s">
        <v>191</v>
      </c>
      <c r="F121" s="40" t="s">
        <v>193</v>
      </c>
      <c r="G121" s="204" t="s">
        <v>129</v>
      </c>
      <c r="H121" s="40" t="s">
        <v>249</v>
      </c>
      <c r="I121" s="41">
        <v>60</v>
      </c>
      <c r="J121" s="41">
        <v>60</v>
      </c>
    </row>
    <row r="122" spans="1:10" ht="37.5">
      <c r="A122" s="240"/>
      <c r="B122" s="15"/>
      <c r="C122" s="23" t="s">
        <v>52</v>
      </c>
      <c r="D122" s="31" t="s">
        <v>17</v>
      </c>
      <c r="E122" s="31" t="s">
        <v>191</v>
      </c>
      <c r="F122" s="31" t="s">
        <v>193</v>
      </c>
      <c r="G122" s="214" t="s">
        <v>73</v>
      </c>
      <c r="H122" s="31"/>
      <c r="I122" s="79">
        <f>I123</f>
        <v>441.0999999999998</v>
      </c>
      <c r="J122" s="79">
        <f>J123</f>
        <v>441.0999999999998</v>
      </c>
    </row>
    <row r="123" spans="1:10" ht="37.5">
      <c r="A123" s="240"/>
      <c r="B123" s="15"/>
      <c r="C123" s="23" t="s">
        <v>53</v>
      </c>
      <c r="D123" s="31" t="s">
        <v>17</v>
      </c>
      <c r="E123" s="31" t="s">
        <v>191</v>
      </c>
      <c r="F123" s="31" t="s">
        <v>193</v>
      </c>
      <c r="G123" s="214" t="s">
        <v>74</v>
      </c>
      <c r="H123" s="31"/>
      <c r="I123" s="79">
        <f>I124+I126</f>
        <v>441.0999999999998</v>
      </c>
      <c r="J123" s="79">
        <f>J124+J126</f>
        <v>441.0999999999998</v>
      </c>
    </row>
    <row r="124" spans="1:10" ht="37.5">
      <c r="A124" s="240"/>
      <c r="B124" s="15"/>
      <c r="C124" s="24" t="s">
        <v>211</v>
      </c>
      <c r="D124" s="25" t="s">
        <v>17</v>
      </c>
      <c r="E124" s="25" t="s">
        <v>191</v>
      </c>
      <c r="F124" s="25" t="s">
        <v>193</v>
      </c>
      <c r="G124" s="200" t="s">
        <v>127</v>
      </c>
      <c r="H124" s="25"/>
      <c r="I124" s="26">
        <f>I125</f>
        <v>291.0999999999998</v>
      </c>
      <c r="J124" s="26">
        <f>J125</f>
        <v>291.0999999999998</v>
      </c>
    </row>
    <row r="125" spans="1:10" ht="36">
      <c r="A125" s="240"/>
      <c r="B125" s="15"/>
      <c r="C125" s="36" t="s">
        <v>260</v>
      </c>
      <c r="D125" s="37" t="s">
        <v>17</v>
      </c>
      <c r="E125" s="37" t="s">
        <v>191</v>
      </c>
      <c r="F125" s="37" t="s">
        <v>193</v>
      </c>
      <c r="G125" s="203" t="s">
        <v>127</v>
      </c>
      <c r="H125" s="37" t="s">
        <v>259</v>
      </c>
      <c r="I125" s="38">
        <f>250+952.6+150-149.7-8.2-903.6</f>
        <v>291.0999999999998</v>
      </c>
      <c r="J125" s="38">
        <f>250+952.6+150-149.7-8.2-903.6</f>
        <v>291.0999999999998</v>
      </c>
    </row>
    <row r="126" spans="1:10" ht="37.5">
      <c r="A126" s="240"/>
      <c r="B126" s="15"/>
      <c r="C126" s="24" t="s">
        <v>232</v>
      </c>
      <c r="D126" s="25" t="s">
        <v>17</v>
      </c>
      <c r="E126" s="25" t="s">
        <v>191</v>
      </c>
      <c r="F126" s="25" t="s">
        <v>193</v>
      </c>
      <c r="G126" s="200" t="s">
        <v>231</v>
      </c>
      <c r="H126" s="25"/>
      <c r="I126" s="26">
        <f>I127</f>
        <v>150</v>
      </c>
      <c r="J126" s="26">
        <f>J127</f>
        <v>150</v>
      </c>
    </row>
    <row r="127" spans="1:10" ht="36">
      <c r="A127" s="240"/>
      <c r="B127" s="15"/>
      <c r="C127" s="36" t="s">
        <v>260</v>
      </c>
      <c r="D127" s="37" t="s">
        <v>17</v>
      </c>
      <c r="E127" s="37" t="s">
        <v>191</v>
      </c>
      <c r="F127" s="37" t="s">
        <v>193</v>
      </c>
      <c r="G127" s="203" t="s">
        <v>231</v>
      </c>
      <c r="H127" s="37" t="s">
        <v>259</v>
      </c>
      <c r="I127" s="38">
        <f>500-350</f>
        <v>150</v>
      </c>
      <c r="J127" s="38">
        <f>500-350</f>
        <v>150</v>
      </c>
    </row>
    <row r="128" spans="1:10" ht="18.75">
      <c r="A128" s="240"/>
      <c r="B128" s="15"/>
      <c r="C128" s="42" t="s">
        <v>28</v>
      </c>
      <c r="D128" s="21" t="s">
        <v>17</v>
      </c>
      <c r="E128" s="21" t="s">
        <v>192</v>
      </c>
      <c r="F128" s="21"/>
      <c r="G128" s="199" t="s">
        <v>18</v>
      </c>
      <c r="H128" s="21" t="s">
        <v>18</v>
      </c>
      <c r="I128" s="22">
        <f>I129+I136+I147</f>
        <v>17518.980000000003</v>
      </c>
      <c r="J128" s="22">
        <f>J129+J136+J147</f>
        <v>16064.7</v>
      </c>
    </row>
    <row r="129" spans="1:10" ht="18.75">
      <c r="A129" s="240"/>
      <c r="B129" s="15"/>
      <c r="C129" s="42" t="s">
        <v>29</v>
      </c>
      <c r="D129" s="21" t="s">
        <v>17</v>
      </c>
      <c r="E129" s="31" t="s">
        <v>192</v>
      </c>
      <c r="F129" s="31" t="s">
        <v>184</v>
      </c>
      <c r="G129" s="214"/>
      <c r="H129" s="21"/>
      <c r="I129" s="22">
        <f>I130</f>
        <v>1332.8</v>
      </c>
      <c r="J129" s="22">
        <f>J130</f>
        <v>1332.8</v>
      </c>
    </row>
    <row r="130" spans="1:10" ht="37.5">
      <c r="A130" s="240"/>
      <c r="B130" s="15"/>
      <c r="C130" s="23" t="s">
        <v>52</v>
      </c>
      <c r="D130" s="21" t="s">
        <v>17</v>
      </c>
      <c r="E130" s="21" t="s">
        <v>192</v>
      </c>
      <c r="F130" s="21" t="s">
        <v>184</v>
      </c>
      <c r="G130" s="214" t="s">
        <v>73</v>
      </c>
      <c r="H130" s="21"/>
      <c r="I130" s="22">
        <f>I131</f>
        <v>1332.8</v>
      </c>
      <c r="J130" s="22">
        <f>J131</f>
        <v>1332.8</v>
      </c>
    </row>
    <row r="131" spans="1:10" ht="37.5">
      <c r="A131" s="240"/>
      <c r="B131" s="15"/>
      <c r="C131" s="23" t="s">
        <v>53</v>
      </c>
      <c r="D131" s="31" t="s">
        <v>17</v>
      </c>
      <c r="E131" s="31" t="s">
        <v>192</v>
      </c>
      <c r="F131" s="31" t="s">
        <v>184</v>
      </c>
      <c r="G131" s="214" t="s">
        <v>74</v>
      </c>
      <c r="H131" s="31"/>
      <c r="I131" s="79">
        <f>I132+I134</f>
        <v>1332.8</v>
      </c>
      <c r="J131" s="79">
        <f>J132+J134</f>
        <v>1332.8</v>
      </c>
    </row>
    <row r="132" spans="1:10" ht="37.5">
      <c r="A132" s="240"/>
      <c r="B132" s="15"/>
      <c r="C132" s="24" t="s">
        <v>133</v>
      </c>
      <c r="D132" s="25" t="s">
        <v>17</v>
      </c>
      <c r="E132" s="25" t="s">
        <v>192</v>
      </c>
      <c r="F132" s="25" t="s">
        <v>184</v>
      </c>
      <c r="G132" s="215" t="s">
        <v>134</v>
      </c>
      <c r="H132" s="34"/>
      <c r="I132" s="56">
        <f>I133</f>
        <v>1332.8</v>
      </c>
      <c r="J132" s="56">
        <f>J133</f>
        <v>1332.8</v>
      </c>
    </row>
    <row r="133" spans="1:10" ht="36">
      <c r="A133" s="240"/>
      <c r="B133" s="15"/>
      <c r="C133" s="36" t="s">
        <v>260</v>
      </c>
      <c r="D133" s="37" t="s">
        <v>17</v>
      </c>
      <c r="E133" s="37" t="s">
        <v>192</v>
      </c>
      <c r="F133" s="37" t="s">
        <v>184</v>
      </c>
      <c r="G133" s="203" t="s">
        <v>134</v>
      </c>
      <c r="H133" s="37" t="s">
        <v>259</v>
      </c>
      <c r="I133" s="111">
        <f>1211.6+121.2-100+100</f>
        <v>1332.8</v>
      </c>
      <c r="J133" s="111">
        <f>1211.6+121.2-100+100</f>
        <v>1332.8</v>
      </c>
    </row>
    <row r="134" spans="1:10" ht="37.5">
      <c r="A134" s="240"/>
      <c r="B134" s="15"/>
      <c r="C134" s="24" t="s">
        <v>135</v>
      </c>
      <c r="D134" s="25" t="s">
        <v>17</v>
      </c>
      <c r="E134" s="25" t="s">
        <v>192</v>
      </c>
      <c r="F134" s="25" t="s">
        <v>184</v>
      </c>
      <c r="G134" s="215" t="s">
        <v>136</v>
      </c>
      <c r="H134" s="34"/>
      <c r="I134" s="56">
        <f>I135</f>
        <v>0</v>
      </c>
      <c r="J134" s="56">
        <f>J135</f>
        <v>0</v>
      </c>
    </row>
    <row r="135" spans="1:10" ht="36">
      <c r="A135" s="240"/>
      <c r="B135" s="15"/>
      <c r="C135" s="36" t="s">
        <v>260</v>
      </c>
      <c r="D135" s="37" t="s">
        <v>17</v>
      </c>
      <c r="E135" s="37" t="s">
        <v>192</v>
      </c>
      <c r="F135" s="37" t="s">
        <v>184</v>
      </c>
      <c r="G135" s="203" t="s">
        <v>136</v>
      </c>
      <c r="H135" s="37" t="s">
        <v>259</v>
      </c>
      <c r="I135" s="111">
        <f>100-100</f>
        <v>0</v>
      </c>
      <c r="J135" s="111">
        <f>100-100</f>
        <v>0</v>
      </c>
    </row>
    <row r="136" spans="1:10" ht="18.75">
      <c r="A136" s="240"/>
      <c r="B136" s="15"/>
      <c r="C136" s="20" t="s">
        <v>30</v>
      </c>
      <c r="D136" s="21" t="s">
        <v>17</v>
      </c>
      <c r="E136" s="21" t="s">
        <v>192</v>
      </c>
      <c r="F136" s="21" t="s">
        <v>185</v>
      </c>
      <c r="G136" s="199"/>
      <c r="H136" s="21"/>
      <c r="I136" s="22">
        <f>I137+I143</f>
        <v>7870.8</v>
      </c>
      <c r="J136" s="22">
        <f>J137+J143</f>
        <v>6470.8</v>
      </c>
    </row>
    <row r="137" spans="1:10" ht="75">
      <c r="A137" s="240"/>
      <c r="B137" s="15"/>
      <c r="C137" s="23" t="s">
        <v>137</v>
      </c>
      <c r="D137" s="21" t="s">
        <v>17</v>
      </c>
      <c r="E137" s="21" t="s">
        <v>192</v>
      </c>
      <c r="F137" s="21" t="s">
        <v>185</v>
      </c>
      <c r="G137" s="214" t="s">
        <v>138</v>
      </c>
      <c r="H137" s="21"/>
      <c r="I137" s="22">
        <f>I138</f>
        <v>7591.1</v>
      </c>
      <c r="J137" s="22">
        <f>J138</f>
        <v>6191.1</v>
      </c>
    </row>
    <row r="138" spans="1:10" ht="37.5">
      <c r="A138" s="240"/>
      <c r="B138" s="15"/>
      <c r="C138" s="92" t="s">
        <v>222</v>
      </c>
      <c r="D138" s="21" t="s">
        <v>17</v>
      </c>
      <c r="E138" s="21" t="s">
        <v>192</v>
      </c>
      <c r="F138" s="21" t="s">
        <v>185</v>
      </c>
      <c r="G138" s="214" t="s">
        <v>220</v>
      </c>
      <c r="H138" s="31"/>
      <c r="I138" s="93">
        <f>I141+I139</f>
        <v>7591.1</v>
      </c>
      <c r="J138" s="93">
        <f>J141+J139</f>
        <v>6191.1</v>
      </c>
    </row>
    <row r="139" spans="1:10" ht="37.5">
      <c r="A139" s="240"/>
      <c r="B139" s="15"/>
      <c r="C139" s="24" t="s">
        <v>283</v>
      </c>
      <c r="D139" s="25" t="s">
        <v>17</v>
      </c>
      <c r="E139" s="25" t="s">
        <v>192</v>
      </c>
      <c r="F139" s="25" t="s">
        <v>185</v>
      </c>
      <c r="G139" s="215" t="s">
        <v>282</v>
      </c>
      <c r="H139" s="34"/>
      <c r="I139" s="112">
        <f>I140</f>
        <v>4091.1000000000004</v>
      </c>
      <c r="J139" s="112">
        <f>J140</f>
        <v>2791.1</v>
      </c>
    </row>
    <row r="140" spans="1:10" ht="36">
      <c r="A140" s="240"/>
      <c r="B140" s="15"/>
      <c r="C140" s="36" t="s">
        <v>260</v>
      </c>
      <c r="D140" s="37" t="s">
        <v>17</v>
      </c>
      <c r="E140" s="37" t="s">
        <v>192</v>
      </c>
      <c r="F140" s="37" t="s">
        <v>185</v>
      </c>
      <c r="G140" s="203" t="s">
        <v>282</v>
      </c>
      <c r="H140" s="37" t="s">
        <v>259</v>
      </c>
      <c r="I140" s="113">
        <f>3047.8-0.2+1043.5</f>
        <v>4091.1000000000004</v>
      </c>
      <c r="J140" s="113">
        <v>2791.1</v>
      </c>
    </row>
    <row r="141" spans="1:10" ht="56.25">
      <c r="A141" s="240"/>
      <c r="B141" s="15"/>
      <c r="C141" s="24" t="s">
        <v>223</v>
      </c>
      <c r="D141" s="25" t="s">
        <v>17</v>
      </c>
      <c r="E141" s="25" t="s">
        <v>192</v>
      </c>
      <c r="F141" s="25" t="s">
        <v>185</v>
      </c>
      <c r="G141" s="215" t="s">
        <v>221</v>
      </c>
      <c r="H141" s="34"/>
      <c r="I141" s="112">
        <f>I142</f>
        <v>3500</v>
      </c>
      <c r="J141" s="112">
        <f>J142</f>
        <v>3400</v>
      </c>
    </row>
    <row r="142" spans="1:10" ht="36">
      <c r="A142" s="240"/>
      <c r="B142" s="15"/>
      <c r="C142" s="36" t="s">
        <v>254</v>
      </c>
      <c r="D142" s="37" t="s">
        <v>17</v>
      </c>
      <c r="E142" s="37" t="s">
        <v>192</v>
      </c>
      <c r="F142" s="37" t="s">
        <v>185</v>
      </c>
      <c r="G142" s="203" t="s">
        <v>221</v>
      </c>
      <c r="H142" s="37" t="s">
        <v>253</v>
      </c>
      <c r="I142" s="113">
        <f>177.2+3325-2.2</f>
        <v>3500</v>
      </c>
      <c r="J142" s="113">
        <v>3400</v>
      </c>
    </row>
    <row r="143" spans="1:10" ht="37.5">
      <c r="A143" s="240"/>
      <c r="B143" s="15"/>
      <c r="C143" s="23" t="s">
        <v>52</v>
      </c>
      <c r="D143" s="21" t="s">
        <v>17</v>
      </c>
      <c r="E143" s="21" t="s">
        <v>192</v>
      </c>
      <c r="F143" s="21" t="s">
        <v>185</v>
      </c>
      <c r="G143" s="214" t="s">
        <v>73</v>
      </c>
      <c r="H143" s="21"/>
      <c r="I143" s="22">
        <f t="shared" ref="I143:J145" si="8">I144</f>
        <v>279.7</v>
      </c>
      <c r="J143" s="22">
        <f t="shared" si="8"/>
        <v>279.7</v>
      </c>
    </row>
    <row r="144" spans="1:10" ht="37.5">
      <c r="A144" s="240"/>
      <c r="B144" s="15"/>
      <c r="C144" s="23" t="s">
        <v>53</v>
      </c>
      <c r="D144" s="31" t="s">
        <v>17</v>
      </c>
      <c r="E144" s="31" t="s">
        <v>192</v>
      </c>
      <c r="F144" s="31" t="s">
        <v>185</v>
      </c>
      <c r="G144" s="214" t="s">
        <v>74</v>
      </c>
      <c r="H144" s="31"/>
      <c r="I144" s="79">
        <f t="shared" si="8"/>
        <v>279.7</v>
      </c>
      <c r="J144" s="79">
        <f t="shared" si="8"/>
        <v>279.7</v>
      </c>
    </row>
    <row r="145" spans="1:10" ht="37.5">
      <c r="A145" s="240"/>
      <c r="B145" s="15"/>
      <c r="C145" s="24" t="s">
        <v>210</v>
      </c>
      <c r="D145" s="25" t="s">
        <v>17</v>
      </c>
      <c r="E145" s="25" t="s">
        <v>192</v>
      </c>
      <c r="F145" s="25" t="s">
        <v>185</v>
      </c>
      <c r="G145" s="215" t="s">
        <v>209</v>
      </c>
      <c r="H145" s="34"/>
      <c r="I145" s="56">
        <f t="shared" si="8"/>
        <v>279.7</v>
      </c>
      <c r="J145" s="56">
        <f t="shared" si="8"/>
        <v>279.7</v>
      </c>
    </row>
    <row r="146" spans="1:10" ht="36">
      <c r="A146" s="240"/>
      <c r="B146" s="15"/>
      <c r="C146" s="36" t="s">
        <v>260</v>
      </c>
      <c r="D146" s="37" t="s">
        <v>17</v>
      </c>
      <c r="E146" s="37" t="s">
        <v>192</v>
      </c>
      <c r="F146" s="37" t="s">
        <v>185</v>
      </c>
      <c r="G146" s="203" t="s">
        <v>209</v>
      </c>
      <c r="H146" s="37" t="s">
        <v>259</v>
      </c>
      <c r="I146" s="111">
        <f>200+100-20.3</f>
        <v>279.7</v>
      </c>
      <c r="J146" s="111">
        <f>200+100-20.3</f>
        <v>279.7</v>
      </c>
    </row>
    <row r="147" spans="1:10" ht="18.75">
      <c r="A147" s="240"/>
      <c r="B147" s="15"/>
      <c r="C147" s="23" t="s">
        <v>31</v>
      </c>
      <c r="D147" s="21" t="s">
        <v>17</v>
      </c>
      <c r="E147" s="21" t="s">
        <v>192</v>
      </c>
      <c r="F147" s="58" t="s">
        <v>186</v>
      </c>
      <c r="G147" s="220"/>
      <c r="H147" s="86"/>
      <c r="I147" s="22">
        <f>I163+I152+I156+I148</f>
        <v>8315.380000000001</v>
      </c>
      <c r="J147" s="22">
        <f>J163+J152+J156+J148</f>
        <v>8261.1</v>
      </c>
    </row>
    <row r="148" spans="1:10" ht="56.25">
      <c r="A148" s="240"/>
      <c r="B148" s="15"/>
      <c r="C148" s="23" t="s">
        <v>246</v>
      </c>
      <c r="D148" s="21" t="s">
        <v>17</v>
      </c>
      <c r="E148" s="21" t="s">
        <v>192</v>
      </c>
      <c r="F148" s="21" t="s">
        <v>186</v>
      </c>
      <c r="G148" s="214" t="s">
        <v>244</v>
      </c>
      <c r="H148" s="21"/>
      <c r="I148" s="22">
        <f t="shared" ref="I148:J150" si="9">I149</f>
        <v>410.5</v>
      </c>
      <c r="J148" s="22">
        <f t="shared" si="9"/>
        <v>410.5</v>
      </c>
    </row>
    <row r="149" spans="1:10" ht="37.5">
      <c r="A149" s="240"/>
      <c r="B149" s="15"/>
      <c r="C149" s="92" t="s">
        <v>247</v>
      </c>
      <c r="D149" s="21" t="s">
        <v>17</v>
      </c>
      <c r="E149" s="21" t="s">
        <v>192</v>
      </c>
      <c r="F149" s="21" t="s">
        <v>186</v>
      </c>
      <c r="G149" s="214" t="s">
        <v>245</v>
      </c>
      <c r="H149" s="31"/>
      <c r="I149" s="93">
        <f t="shared" si="9"/>
        <v>410.5</v>
      </c>
      <c r="J149" s="93">
        <f t="shared" si="9"/>
        <v>410.5</v>
      </c>
    </row>
    <row r="150" spans="1:10" ht="37.5">
      <c r="A150" s="240"/>
      <c r="B150" s="15"/>
      <c r="C150" s="114" t="s">
        <v>261</v>
      </c>
      <c r="D150" s="25" t="s">
        <v>17</v>
      </c>
      <c r="E150" s="25" t="s">
        <v>192</v>
      </c>
      <c r="F150" s="25" t="s">
        <v>186</v>
      </c>
      <c r="G150" s="215" t="s">
        <v>262</v>
      </c>
      <c r="H150" s="34"/>
      <c r="I150" s="56">
        <f t="shared" si="9"/>
        <v>410.5</v>
      </c>
      <c r="J150" s="56">
        <f t="shared" si="9"/>
        <v>410.5</v>
      </c>
    </row>
    <row r="151" spans="1:10" ht="36">
      <c r="A151" s="240"/>
      <c r="B151" s="15"/>
      <c r="C151" s="36" t="s">
        <v>260</v>
      </c>
      <c r="D151" s="106" t="s">
        <v>17</v>
      </c>
      <c r="E151" s="106" t="s">
        <v>192</v>
      </c>
      <c r="F151" s="106" t="s">
        <v>186</v>
      </c>
      <c r="G151" s="221" t="s">
        <v>262</v>
      </c>
      <c r="H151" s="106" t="s">
        <v>259</v>
      </c>
      <c r="I151" s="107">
        <f>300+200-89.5</f>
        <v>410.5</v>
      </c>
      <c r="J151" s="107">
        <f>300+200-89.5</f>
        <v>410.5</v>
      </c>
    </row>
    <row r="152" spans="1:10" ht="93.75">
      <c r="A152" s="240"/>
      <c r="B152" s="15"/>
      <c r="C152" s="115" t="s">
        <v>266</v>
      </c>
      <c r="D152" s="21" t="s">
        <v>17</v>
      </c>
      <c r="E152" s="21" t="s">
        <v>192</v>
      </c>
      <c r="F152" s="21" t="s">
        <v>186</v>
      </c>
      <c r="G152" s="214" t="s">
        <v>181</v>
      </c>
      <c r="H152" s="21"/>
      <c r="I152" s="22">
        <f t="shared" ref="I152:J154" si="10">I153</f>
        <v>1199.98</v>
      </c>
      <c r="J152" s="22">
        <f t="shared" si="10"/>
        <v>1200</v>
      </c>
    </row>
    <row r="153" spans="1:10" ht="37.5">
      <c r="A153" s="240"/>
      <c r="B153" s="15"/>
      <c r="C153" s="92" t="s">
        <v>183</v>
      </c>
      <c r="D153" s="21" t="s">
        <v>17</v>
      </c>
      <c r="E153" s="21" t="s">
        <v>192</v>
      </c>
      <c r="F153" s="21" t="s">
        <v>186</v>
      </c>
      <c r="G153" s="214" t="s">
        <v>182</v>
      </c>
      <c r="H153" s="31"/>
      <c r="I153" s="93">
        <f t="shared" si="10"/>
        <v>1199.98</v>
      </c>
      <c r="J153" s="93">
        <f t="shared" si="10"/>
        <v>1200</v>
      </c>
    </row>
    <row r="154" spans="1:10" ht="75">
      <c r="A154" s="240"/>
      <c r="B154" s="15"/>
      <c r="C154" s="114" t="s">
        <v>218</v>
      </c>
      <c r="D154" s="25" t="s">
        <v>17</v>
      </c>
      <c r="E154" s="25" t="s">
        <v>192</v>
      </c>
      <c r="F154" s="25" t="s">
        <v>186</v>
      </c>
      <c r="G154" s="215" t="s">
        <v>219</v>
      </c>
      <c r="H154" s="34"/>
      <c r="I154" s="56">
        <f t="shared" si="10"/>
        <v>1199.98</v>
      </c>
      <c r="J154" s="56">
        <f t="shared" si="10"/>
        <v>1200</v>
      </c>
    </row>
    <row r="155" spans="1:10" ht="36">
      <c r="A155" s="240"/>
      <c r="B155" s="15"/>
      <c r="C155" s="116" t="s">
        <v>260</v>
      </c>
      <c r="D155" s="106" t="s">
        <v>17</v>
      </c>
      <c r="E155" s="106" t="s">
        <v>192</v>
      </c>
      <c r="F155" s="106" t="s">
        <v>186</v>
      </c>
      <c r="G155" s="221" t="s">
        <v>219</v>
      </c>
      <c r="H155" s="106" t="s">
        <v>259</v>
      </c>
      <c r="I155" s="107">
        <v>1199.98</v>
      </c>
      <c r="J155" s="107">
        <v>1200</v>
      </c>
    </row>
    <row r="156" spans="1:10" ht="56.25">
      <c r="A156" s="240"/>
      <c r="B156" s="15"/>
      <c r="C156" s="23" t="s">
        <v>229</v>
      </c>
      <c r="D156" s="21" t="s">
        <v>17</v>
      </c>
      <c r="E156" s="21" t="s">
        <v>192</v>
      </c>
      <c r="F156" s="21" t="s">
        <v>186</v>
      </c>
      <c r="G156" s="214" t="s">
        <v>230</v>
      </c>
      <c r="H156" s="21"/>
      <c r="I156" s="22">
        <f>I160+I157</f>
        <v>3208.6</v>
      </c>
      <c r="J156" s="22">
        <f>J160+J157</f>
        <v>3208.6</v>
      </c>
    </row>
    <row r="157" spans="1:10" ht="37.5">
      <c r="A157" s="240"/>
      <c r="B157" s="15"/>
      <c r="C157" s="117" t="s">
        <v>273</v>
      </c>
      <c r="D157" s="25" t="s">
        <v>17</v>
      </c>
      <c r="E157" s="25" t="s">
        <v>192</v>
      </c>
      <c r="F157" s="25" t="s">
        <v>186</v>
      </c>
      <c r="G157" s="215" t="s">
        <v>271</v>
      </c>
      <c r="H157" s="34"/>
      <c r="I157" s="118">
        <f>I158</f>
        <v>0</v>
      </c>
      <c r="J157" s="118">
        <f>J158</f>
        <v>0</v>
      </c>
    </row>
    <row r="158" spans="1:10" ht="37.5">
      <c r="A158" s="240"/>
      <c r="B158" s="15"/>
      <c r="C158" s="117" t="s">
        <v>274</v>
      </c>
      <c r="D158" s="25" t="s">
        <v>17</v>
      </c>
      <c r="E158" s="25" t="s">
        <v>192</v>
      </c>
      <c r="F158" s="25" t="s">
        <v>186</v>
      </c>
      <c r="G158" s="215" t="s">
        <v>272</v>
      </c>
      <c r="H158" s="34"/>
      <c r="I158" s="118">
        <f>I159</f>
        <v>0</v>
      </c>
      <c r="J158" s="118">
        <f>J159</f>
        <v>0</v>
      </c>
    </row>
    <row r="159" spans="1:10" ht="36">
      <c r="A159" s="240"/>
      <c r="B159" s="15"/>
      <c r="C159" s="39" t="s">
        <v>260</v>
      </c>
      <c r="D159" s="67" t="s">
        <v>17</v>
      </c>
      <c r="E159" s="67" t="s">
        <v>192</v>
      </c>
      <c r="F159" s="67" t="s">
        <v>186</v>
      </c>
      <c r="G159" s="222" t="s">
        <v>272</v>
      </c>
      <c r="H159" s="40" t="s">
        <v>259</v>
      </c>
      <c r="I159" s="119">
        <v>0</v>
      </c>
      <c r="J159" s="119">
        <v>0</v>
      </c>
    </row>
    <row r="160" spans="1:10" ht="37.5">
      <c r="A160" s="240"/>
      <c r="B160" s="15"/>
      <c r="C160" s="117" t="s">
        <v>242</v>
      </c>
      <c r="D160" s="25" t="s">
        <v>17</v>
      </c>
      <c r="E160" s="25" t="s">
        <v>192</v>
      </c>
      <c r="F160" s="25" t="s">
        <v>186</v>
      </c>
      <c r="G160" s="215" t="s">
        <v>240</v>
      </c>
      <c r="H160" s="34"/>
      <c r="I160" s="118">
        <f>I161</f>
        <v>3208.6</v>
      </c>
      <c r="J160" s="118">
        <f>J161</f>
        <v>3208.6</v>
      </c>
    </row>
    <row r="161" spans="1:10" ht="37.5">
      <c r="A161" s="240"/>
      <c r="B161" s="15"/>
      <c r="C161" s="117" t="s">
        <v>241</v>
      </c>
      <c r="D161" s="25" t="s">
        <v>17</v>
      </c>
      <c r="E161" s="25" t="s">
        <v>192</v>
      </c>
      <c r="F161" s="25" t="s">
        <v>186</v>
      </c>
      <c r="G161" s="215" t="s">
        <v>239</v>
      </c>
      <c r="H161" s="34"/>
      <c r="I161" s="118">
        <f>I162</f>
        <v>3208.6</v>
      </c>
      <c r="J161" s="118">
        <f>J162</f>
        <v>3208.6</v>
      </c>
    </row>
    <row r="162" spans="1:10" ht="36">
      <c r="A162" s="240"/>
      <c r="B162" s="15"/>
      <c r="C162" s="39" t="s">
        <v>260</v>
      </c>
      <c r="D162" s="67" t="s">
        <v>17</v>
      </c>
      <c r="E162" s="67" t="s">
        <v>192</v>
      </c>
      <c r="F162" s="67" t="s">
        <v>186</v>
      </c>
      <c r="G162" s="222" t="s">
        <v>239</v>
      </c>
      <c r="H162" s="40" t="s">
        <v>259</v>
      </c>
      <c r="I162" s="119">
        <f>208.6-208.6+288.8+0.8+2919</f>
        <v>3208.6</v>
      </c>
      <c r="J162" s="119">
        <f>208.6-208.6+288.8+0.8+2919</f>
        <v>3208.6</v>
      </c>
    </row>
    <row r="163" spans="1:10" ht="36.75">
      <c r="A163" s="240"/>
      <c r="B163" s="15"/>
      <c r="C163" s="23" t="s">
        <v>52</v>
      </c>
      <c r="D163" s="21" t="s">
        <v>17</v>
      </c>
      <c r="E163" s="31" t="s">
        <v>192</v>
      </c>
      <c r="F163" s="53" t="s">
        <v>186</v>
      </c>
      <c r="G163" s="223" t="s">
        <v>73</v>
      </c>
      <c r="H163" s="86"/>
      <c r="I163" s="22">
        <f>I164</f>
        <v>3496.3</v>
      </c>
      <c r="J163" s="22">
        <f>J164</f>
        <v>3442</v>
      </c>
    </row>
    <row r="164" spans="1:10" ht="36.75">
      <c r="A164" s="240"/>
      <c r="B164" s="15"/>
      <c r="C164" s="23" t="s">
        <v>53</v>
      </c>
      <c r="D164" s="21" t="s">
        <v>17</v>
      </c>
      <c r="E164" s="31" t="s">
        <v>192</v>
      </c>
      <c r="F164" s="53" t="s">
        <v>186</v>
      </c>
      <c r="G164" s="223" t="s">
        <v>74</v>
      </c>
      <c r="H164" s="21"/>
      <c r="I164" s="22">
        <f>I165+I167+I169+I171+I173</f>
        <v>3496.3</v>
      </c>
      <c r="J164" s="22">
        <f>J165+J167+J169+J171+J173</f>
        <v>3442</v>
      </c>
    </row>
    <row r="165" spans="1:10" ht="36.75">
      <c r="A165" s="240"/>
      <c r="B165" s="15"/>
      <c r="C165" s="66" t="s">
        <v>147</v>
      </c>
      <c r="D165" s="25" t="s">
        <v>17</v>
      </c>
      <c r="E165" s="25" t="s">
        <v>192</v>
      </c>
      <c r="F165" s="53" t="s">
        <v>186</v>
      </c>
      <c r="G165" s="224" t="s">
        <v>139</v>
      </c>
      <c r="H165" s="25"/>
      <c r="I165" s="26">
        <f>I166</f>
        <v>2046.1</v>
      </c>
      <c r="J165" s="26">
        <f>J166</f>
        <v>2021.3</v>
      </c>
    </row>
    <row r="166" spans="1:10" ht="36">
      <c r="A166" s="240"/>
      <c r="B166" s="15"/>
      <c r="C166" s="39" t="s">
        <v>260</v>
      </c>
      <c r="D166" s="40" t="s">
        <v>17</v>
      </c>
      <c r="E166" s="40" t="s">
        <v>192</v>
      </c>
      <c r="F166" s="67" t="s">
        <v>186</v>
      </c>
      <c r="G166" s="209" t="s">
        <v>139</v>
      </c>
      <c r="H166" s="67" t="s">
        <v>259</v>
      </c>
      <c r="I166" s="41">
        <f>2000-100+146.1</f>
        <v>2046.1</v>
      </c>
      <c r="J166" s="41">
        <v>2021.3</v>
      </c>
    </row>
    <row r="167" spans="1:10" ht="36.75">
      <c r="A167" s="240"/>
      <c r="B167" s="15"/>
      <c r="C167" s="64" t="s">
        <v>144</v>
      </c>
      <c r="D167" s="70" t="s">
        <v>17</v>
      </c>
      <c r="E167" s="70" t="s">
        <v>192</v>
      </c>
      <c r="F167" s="70" t="s">
        <v>186</v>
      </c>
      <c r="G167" s="225" t="s">
        <v>140</v>
      </c>
      <c r="H167" s="120"/>
      <c r="I167" s="71">
        <f>I168</f>
        <v>216.29999999999998</v>
      </c>
      <c r="J167" s="71">
        <f>J168</f>
        <v>216.29999999999998</v>
      </c>
    </row>
    <row r="168" spans="1:10" ht="36">
      <c r="A168" s="240"/>
      <c r="B168" s="15"/>
      <c r="C168" s="39" t="s">
        <v>260</v>
      </c>
      <c r="D168" s="37" t="s">
        <v>17</v>
      </c>
      <c r="E168" s="37" t="s">
        <v>192</v>
      </c>
      <c r="F168" s="121" t="s">
        <v>186</v>
      </c>
      <c r="G168" s="209" t="s">
        <v>140</v>
      </c>
      <c r="H168" s="121" t="s">
        <v>259</v>
      </c>
      <c r="I168" s="122">
        <f>218.5+50-0.8-50-1.4</f>
        <v>216.29999999999998</v>
      </c>
      <c r="J168" s="122">
        <f>218.5+50-0.8-50-1.4</f>
        <v>216.29999999999998</v>
      </c>
    </row>
    <row r="169" spans="1:10" ht="36.75">
      <c r="A169" s="240"/>
      <c r="B169" s="15"/>
      <c r="C169" s="24" t="s">
        <v>145</v>
      </c>
      <c r="D169" s="25" t="s">
        <v>17</v>
      </c>
      <c r="E169" s="77" t="s">
        <v>192</v>
      </c>
      <c r="F169" s="25" t="s">
        <v>186</v>
      </c>
      <c r="G169" s="224" t="s">
        <v>141</v>
      </c>
      <c r="H169" s="34"/>
      <c r="I169" s="26">
        <f>I170</f>
        <v>109.5</v>
      </c>
      <c r="J169" s="26">
        <f>J170</f>
        <v>80</v>
      </c>
    </row>
    <row r="170" spans="1:10" ht="36">
      <c r="A170" s="240"/>
      <c r="B170" s="15"/>
      <c r="C170" s="39" t="s">
        <v>260</v>
      </c>
      <c r="D170" s="37" t="s">
        <v>17</v>
      </c>
      <c r="E170" s="37" t="s">
        <v>192</v>
      </c>
      <c r="F170" s="37" t="s">
        <v>186</v>
      </c>
      <c r="G170" s="209" t="s">
        <v>141</v>
      </c>
      <c r="H170" s="37" t="s">
        <v>259</v>
      </c>
      <c r="I170" s="38">
        <f>130-20.5</f>
        <v>109.5</v>
      </c>
      <c r="J170" s="38">
        <v>80</v>
      </c>
    </row>
    <row r="171" spans="1:10" ht="56.25">
      <c r="A171" s="240"/>
      <c r="B171" s="15"/>
      <c r="C171" s="66" t="s">
        <v>228</v>
      </c>
      <c r="D171" s="25" t="s">
        <v>17</v>
      </c>
      <c r="E171" s="25" t="s">
        <v>192</v>
      </c>
      <c r="F171" s="25" t="s">
        <v>186</v>
      </c>
      <c r="G171" s="224" t="s">
        <v>142</v>
      </c>
      <c r="H171" s="55"/>
      <c r="I171" s="56">
        <f>I172</f>
        <v>1124.4000000000001</v>
      </c>
      <c r="J171" s="56">
        <f>J172</f>
        <v>1124.4000000000001</v>
      </c>
    </row>
    <row r="172" spans="1:10" ht="36">
      <c r="A172" s="240"/>
      <c r="B172" s="15"/>
      <c r="C172" s="36" t="s">
        <v>260</v>
      </c>
      <c r="D172" s="37" t="s">
        <v>17</v>
      </c>
      <c r="E172" s="37" t="s">
        <v>192</v>
      </c>
      <c r="F172" s="121" t="s">
        <v>186</v>
      </c>
      <c r="G172" s="226" t="s">
        <v>142</v>
      </c>
      <c r="H172" s="121" t="s">
        <v>259</v>
      </c>
      <c r="I172" s="111">
        <f>1214.5-20-70-0.1</f>
        <v>1124.4000000000001</v>
      </c>
      <c r="J172" s="111">
        <f>1214.5-20-70-0.1</f>
        <v>1124.4000000000001</v>
      </c>
    </row>
    <row r="173" spans="1:10" ht="36.75">
      <c r="A173" s="240"/>
      <c r="B173" s="15"/>
      <c r="C173" s="66" t="s">
        <v>146</v>
      </c>
      <c r="D173" s="25" t="s">
        <v>17</v>
      </c>
      <c r="E173" s="25" t="s">
        <v>192</v>
      </c>
      <c r="F173" s="25" t="s">
        <v>186</v>
      </c>
      <c r="G173" s="224" t="s">
        <v>143</v>
      </c>
      <c r="H173" s="55"/>
      <c r="I173" s="56">
        <f>I174</f>
        <v>0</v>
      </c>
      <c r="J173" s="56">
        <f>J174</f>
        <v>0</v>
      </c>
    </row>
    <row r="174" spans="1:10" ht="36">
      <c r="A174" s="240"/>
      <c r="B174" s="15"/>
      <c r="C174" s="39" t="s">
        <v>260</v>
      </c>
      <c r="D174" s="123" t="s">
        <v>17</v>
      </c>
      <c r="E174" s="123" t="s">
        <v>192</v>
      </c>
      <c r="F174" s="123" t="s">
        <v>186</v>
      </c>
      <c r="G174" s="209" t="s">
        <v>143</v>
      </c>
      <c r="H174" s="67" t="s">
        <v>259</v>
      </c>
      <c r="I174" s="41">
        <f>272.4+0.1-272.5</f>
        <v>0</v>
      </c>
      <c r="J174" s="41">
        <f>272.4+0.1-272.5</f>
        <v>0</v>
      </c>
    </row>
    <row r="175" spans="1:10" ht="18.75">
      <c r="A175" s="240"/>
      <c r="B175" s="15"/>
      <c r="C175" s="20" t="s">
        <v>40</v>
      </c>
      <c r="D175" s="21" t="s">
        <v>17</v>
      </c>
      <c r="E175" s="21" t="s">
        <v>190</v>
      </c>
      <c r="F175" s="21"/>
      <c r="G175" s="199" t="s">
        <v>18</v>
      </c>
      <c r="H175" s="21" t="s">
        <v>18</v>
      </c>
      <c r="I175" s="22">
        <f>I176+I188</f>
        <v>20582.100000000002</v>
      </c>
      <c r="J175" s="22">
        <f>J176+J188</f>
        <v>19349.2</v>
      </c>
    </row>
    <row r="176" spans="1:10" ht="18.75">
      <c r="A176" s="240"/>
      <c r="B176" s="15"/>
      <c r="C176" s="42" t="s">
        <v>32</v>
      </c>
      <c r="D176" s="21" t="s">
        <v>17</v>
      </c>
      <c r="E176" s="21" t="s">
        <v>190</v>
      </c>
      <c r="F176" s="21" t="s">
        <v>184</v>
      </c>
      <c r="G176" s="199"/>
      <c r="H176" s="99"/>
      <c r="I176" s="51">
        <f t="shared" ref="I176:J178" si="11">I177</f>
        <v>20477.900000000001</v>
      </c>
      <c r="J176" s="51">
        <f t="shared" si="11"/>
        <v>19245</v>
      </c>
    </row>
    <row r="177" spans="1:10" ht="56.25">
      <c r="A177" s="240"/>
      <c r="B177" s="15"/>
      <c r="C177" s="42" t="s">
        <v>60</v>
      </c>
      <c r="D177" s="21" t="s">
        <v>17</v>
      </c>
      <c r="E177" s="21" t="s">
        <v>190</v>
      </c>
      <c r="F177" s="21" t="s">
        <v>184</v>
      </c>
      <c r="G177" s="199" t="s">
        <v>155</v>
      </c>
      <c r="H177" s="99"/>
      <c r="I177" s="51">
        <f t="shared" si="11"/>
        <v>20477.900000000001</v>
      </c>
      <c r="J177" s="51">
        <f t="shared" si="11"/>
        <v>19245</v>
      </c>
    </row>
    <row r="178" spans="1:10" ht="56.25">
      <c r="A178" s="240"/>
      <c r="B178" s="15"/>
      <c r="C178" s="73" t="s">
        <v>157</v>
      </c>
      <c r="D178" s="21" t="s">
        <v>17</v>
      </c>
      <c r="E178" s="21" t="s">
        <v>190</v>
      </c>
      <c r="F178" s="21" t="s">
        <v>184</v>
      </c>
      <c r="G178" s="199" t="s">
        <v>156</v>
      </c>
      <c r="H178" s="99"/>
      <c r="I178" s="51">
        <f t="shared" si="11"/>
        <v>20477.900000000001</v>
      </c>
      <c r="J178" s="51">
        <f t="shared" si="11"/>
        <v>19245</v>
      </c>
    </row>
    <row r="179" spans="1:10" ht="37.5">
      <c r="A179" s="240"/>
      <c r="B179" s="15"/>
      <c r="C179" s="30" t="s">
        <v>160</v>
      </c>
      <c r="D179" s="21" t="s">
        <v>17</v>
      </c>
      <c r="E179" s="21" t="s">
        <v>190</v>
      </c>
      <c r="F179" s="21" t="s">
        <v>184</v>
      </c>
      <c r="G179" s="199" t="s">
        <v>161</v>
      </c>
      <c r="H179" s="99"/>
      <c r="I179" s="51">
        <f>I180+I184+I186</f>
        <v>20477.900000000001</v>
      </c>
      <c r="J179" s="51">
        <f>J180+J184+J186</f>
        <v>19245</v>
      </c>
    </row>
    <row r="180" spans="1:10" ht="37.5">
      <c r="A180" s="240"/>
      <c r="B180" s="15"/>
      <c r="C180" s="124" t="s">
        <v>158</v>
      </c>
      <c r="D180" s="70" t="s">
        <v>17</v>
      </c>
      <c r="E180" s="125" t="s">
        <v>190</v>
      </c>
      <c r="F180" s="126" t="s">
        <v>184</v>
      </c>
      <c r="G180" s="227" t="s">
        <v>162</v>
      </c>
      <c r="H180" s="123"/>
      <c r="I180" s="71">
        <f>I181+I182+I183</f>
        <v>13439.300000000003</v>
      </c>
      <c r="J180" s="71">
        <f>J181+J182+J183</f>
        <v>12206.4</v>
      </c>
    </row>
    <row r="181" spans="1:10" ht="54">
      <c r="A181" s="240"/>
      <c r="B181" s="15"/>
      <c r="C181" s="36" t="s">
        <v>257</v>
      </c>
      <c r="D181" s="37" t="s">
        <v>17</v>
      </c>
      <c r="E181" s="37" t="s">
        <v>190</v>
      </c>
      <c r="F181" s="37" t="s">
        <v>184</v>
      </c>
      <c r="G181" s="203" t="s">
        <v>162</v>
      </c>
      <c r="H181" s="37" t="s">
        <v>258</v>
      </c>
      <c r="I181" s="38">
        <f>7277.5+191.2+155.7+651.7+1461.7+44.9-1880</f>
        <v>7902.7000000000007</v>
      </c>
      <c r="J181" s="38">
        <v>7832.6</v>
      </c>
    </row>
    <row r="182" spans="1:10" ht="36">
      <c r="A182" s="240"/>
      <c r="B182" s="15"/>
      <c r="C182" s="36" t="s">
        <v>260</v>
      </c>
      <c r="D182" s="37" t="s">
        <v>17</v>
      </c>
      <c r="E182" s="37" t="s">
        <v>190</v>
      </c>
      <c r="F182" s="37" t="s">
        <v>184</v>
      </c>
      <c r="G182" s="203" t="s">
        <v>162</v>
      </c>
      <c r="H182" s="37" t="s">
        <v>259</v>
      </c>
      <c r="I182" s="38">
        <f>5456.3+218.8+26+208.6-56.3-24-400-44.9-28.4</f>
        <v>5356.1000000000013</v>
      </c>
      <c r="J182" s="38">
        <v>4193.3999999999996</v>
      </c>
    </row>
    <row r="183" spans="1:10" ht="36">
      <c r="A183" s="240"/>
      <c r="B183" s="15"/>
      <c r="C183" s="39" t="s">
        <v>250</v>
      </c>
      <c r="D183" s="40" t="s">
        <v>17</v>
      </c>
      <c r="E183" s="40" t="s">
        <v>190</v>
      </c>
      <c r="F183" s="40" t="s">
        <v>184</v>
      </c>
      <c r="G183" s="204" t="s">
        <v>162</v>
      </c>
      <c r="H183" s="40" t="s">
        <v>249</v>
      </c>
      <c r="I183" s="41">
        <f>199+184-189-13.5</f>
        <v>180.5</v>
      </c>
      <c r="J183" s="41">
        <v>180.4</v>
      </c>
    </row>
    <row r="184" spans="1:10" ht="37.5">
      <c r="A184" s="240"/>
      <c r="B184" s="15"/>
      <c r="C184" s="124" t="s">
        <v>234</v>
      </c>
      <c r="D184" s="70" t="s">
        <v>17</v>
      </c>
      <c r="E184" s="125" t="s">
        <v>190</v>
      </c>
      <c r="F184" s="126" t="s">
        <v>184</v>
      </c>
      <c r="G184" s="227" t="s">
        <v>202</v>
      </c>
      <c r="H184" s="123"/>
      <c r="I184" s="71">
        <f>I185</f>
        <v>5538.6</v>
      </c>
      <c r="J184" s="71">
        <f>J185</f>
        <v>5538.6</v>
      </c>
    </row>
    <row r="185" spans="1:10" ht="54">
      <c r="A185" s="240"/>
      <c r="B185" s="15"/>
      <c r="C185" s="39" t="s">
        <v>257</v>
      </c>
      <c r="D185" s="40" t="s">
        <v>17</v>
      </c>
      <c r="E185" s="40" t="s">
        <v>190</v>
      </c>
      <c r="F185" s="40" t="s">
        <v>184</v>
      </c>
      <c r="G185" s="204" t="s">
        <v>202</v>
      </c>
      <c r="H185" s="40" t="s">
        <v>258</v>
      </c>
      <c r="I185" s="127">
        <f>8462-1461.7-1461.7</f>
        <v>5538.6</v>
      </c>
      <c r="J185" s="127">
        <f>8462-1461.7-1461.7</f>
        <v>5538.6</v>
      </c>
    </row>
    <row r="186" spans="1:10" ht="37.5">
      <c r="A186" s="240"/>
      <c r="B186" s="15"/>
      <c r="C186" s="124" t="s">
        <v>264</v>
      </c>
      <c r="D186" s="70" t="s">
        <v>17</v>
      </c>
      <c r="E186" s="125" t="s">
        <v>190</v>
      </c>
      <c r="F186" s="126" t="s">
        <v>184</v>
      </c>
      <c r="G186" s="227" t="s">
        <v>263</v>
      </c>
      <c r="H186" s="123"/>
      <c r="I186" s="71">
        <f>I187</f>
        <v>1500</v>
      </c>
      <c r="J186" s="71">
        <f>J187</f>
        <v>1500</v>
      </c>
    </row>
    <row r="187" spans="1:10" ht="36">
      <c r="A187" s="240"/>
      <c r="B187" s="15"/>
      <c r="C187" s="36" t="s">
        <v>260</v>
      </c>
      <c r="D187" s="40" t="s">
        <v>17</v>
      </c>
      <c r="E187" s="40" t="s">
        <v>190</v>
      </c>
      <c r="F187" s="40" t="s">
        <v>184</v>
      </c>
      <c r="G187" s="204" t="s">
        <v>263</v>
      </c>
      <c r="H187" s="40" t="s">
        <v>259</v>
      </c>
      <c r="I187" s="127">
        <v>1500</v>
      </c>
      <c r="J187" s="127">
        <v>1500</v>
      </c>
    </row>
    <row r="188" spans="1:10" ht="18.75">
      <c r="A188" s="240"/>
      <c r="B188" s="15"/>
      <c r="C188" s="42" t="s">
        <v>0</v>
      </c>
      <c r="D188" s="21" t="s">
        <v>17</v>
      </c>
      <c r="E188" s="21" t="s">
        <v>190</v>
      </c>
      <c r="F188" s="21" t="s">
        <v>191</v>
      </c>
      <c r="G188" s="199" t="s">
        <v>18</v>
      </c>
      <c r="H188" s="21" t="s">
        <v>18</v>
      </c>
      <c r="I188" s="22">
        <f>I189+I194</f>
        <v>104.2</v>
      </c>
      <c r="J188" s="22">
        <f>J189+J194</f>
        <v>104.2</v>
      </c>
    </row>
    <row r="189" spans="1:10" ht="56.25">
      <c r="A189" s="240"/>
      <c r="B189" s="15"/>
      <c r="C189" s="42" t="s">
        <v>60</v>
      </c>
      <c r="D189" s="21" t="s">
        <v>17</v>
      </c>
      <c r="E189" s="21" t="s">
        <v>190</v>
      </c>
      <c r="F189" s="21" t="s">
        <v>191</v>
      </c>
      <c r="G189" s="199" t="s">
        <v>155</v>
      </c>
      <c r="H189" s="99"/>
      <c r="I189" s="51">
        <f t="shared" ref="I189:J192" si="12">I190</f>
        <v>0</v>
      </c>
      <c r="J189" s="51">
        <f t="shared" si="12"/>
        <v>0</v>
      </c>
    </row>
    <row r="190" spans="1:10" ht="56.25">
      <c r="A190" s="240"/>
      <c r="B190" s="15"/>
      <c r="C190" s="128" t="s">
        <v>157</v>
      </c>
      <c r="D190" s="21" t="s">
        <v>17</v>
      </c>
      <c r="E190" s="21" t="s">
        <v>190</v>
      </c>
      <c r="F190" s="21" t="s">
        <v>191</v>
      </c>
      <c r="G190" s="199" t="s">
        <v>156</v>
      </c>
      <c r="H190" s="99"/>
      <c r="I190" s="51">
        <f t="shared" si="12"/>
        <v>0</v>
      </c>
      <c r="J190" s="51">
        <f t="shared" si="12"/>
        <v>0</v>
      </c>
    </row>
    <row r="191" spans="1:10" ht="37.5">
      <c r="A191" s="240"/>
      <c r="B191" s="15"/>
      <c r="C191" s="128" t="s">
        <v>163</v>
      </c>
      <c r="D191" s="21" t="s">
        <v>17</v>
      </c>
      <c r="E191" s="21" t="s">
        <v>190</v>
      </c>
      <c r="F191" s="21" t="s">
        <v>191</v>
      </c>
      <c r="G191" s="199" t="s">
        <v>164</v>
      </c>
      <c r="H191" s="129"/>
      <c r="I191" s="130">
        <f t="shared" si="12"/>
        <v>0</v>
      </c>
      <c r="J191" s="130">
        <f t="shared" si="12"/>
        <v>0</v>
      </c>
    </row>
    <row r="192" spans="1:10" ht="36.75">
      <c r="A192" s="240"/>
      <c r="B192" s="15"/>
      <c r="C192" s="131" t="s">
        <v>159</v>
      </c>
      <c r="D192" s="25" t="s">
        <v>17</v>
      </c>
      <c r="E192" s="25" t="s">
        <v>190</v>
      </c>
      <c r="F192" s="77" t="s">
        <v>191</v>
      </c>
      <c r="G192" s="223" t="s">
        <v>165</v>
      </c>
      <c r="H192" s="77" t="s">
        <v>18</v>
      </c>
      <c r="I192" s="26">
        <f t="shared" si="12"/>
        <v>0</v>
      </c>
      <c r="J192" s="26">
        <f t="shared" si="12"/>
        <v>0</v>
      </c>
    </row>
    <row r="193" spans="1:10" ht="36">
      <c r="A193" s="240"/>
      <c r="B193" s="15"/>
      <c r="C193" s="39" t="s">
        <v>260</v>
      </c>
      <c r="D193" s="40" t="s">
        <v>17</v>
      </c>
      <c r="E193" s="40" t="s">
        <v>190</v>
      </c>
      <c r="F193" s="40" t="s">
        <v>191</v>
      </c>
      <c r="G193" s="204" t="s">
        <v>165</v>
      </c>
      <c r="H193" s="40" t="s">
        <v>259</v>
      </c>
      <c r="I193" s="41">
        <f>150-150</f>
        <v>0</v>
      </c>
      <c r="J193" s="41">
        <f>150-150</f>
        <v>0</v>
      </c>
    </row>
    <row r="194" spans="1:10" ht="37.5">
      <c r="A194" s="240"/>
      <c r="B194" s="15"/>
      <c r="C194" s="132" t="s">
        <v>52</v>
      </c>
      <c r="D194" s="133" t="s">
        <v>17</v>
      </c>
      <c r="E194" s="133" t="s">
        <v>190</v>
      </c>
      <c r="F194" s="133" t="s">
        <v>191</v>
      </c>
      <c r="G194" s="228" t="s">
        <v>73</v>
      </c>
      <c r="H194" s="50"/>
      <c r="I194" s="134">
        <f t="shared" ref="I194:J196" si="13">I195</f>
        <v>104.2</v>
      </c>
      <c r="J194" s="134">
        <f t="shared" si="13"/>
        <v>104.2</v>
      </c>
    </row>
    <row r="195" spans="1:10" ht="37.5">
      <c r="A195" s="240"/>
      <c r="B195" s="15"/>
      <c r="C195" s="135" t="s">
        <v>53</v>
      </c>
      <c r="D195" s="133" t="s">
        <v>17</v>
      </c>
      <c r="E195" s="59" t="s">
        <v>190</v>
      </c>
      <c r="F195" s="59" t="s">
        <v>191</v>
      </c>
      <c r="G195" s="208" t="s">
        <v>74</v>
      </c>
      <c r="H195" s="59"/>
      <c r="I195" s="136">
        <f t="shared" si="13"/>
        <v>104.2</v>
      </c>
      <c r="J195" s="136">
        <f t="shared" si="13"/>
        <v>104.2</v>
      </c>
    </row>
    <row r="196" spans="1:10" ht="56.25">
      <c r="A196" s="240"/>
      <c r="B196" s="15"/>
      <c r="C196" s="137" t="s">
        <v>224</v>
      </c>
      <c r="D196" s="138" t="s">
        <v>17</v>
      </c>
      <c r="E196" s="138" t="s">
        <v>190</v>
      </c>
      <c r="F196" s="138" t="s">
        <v>191</v>
      </c>
      <c r="G196" s="229" t="s">
        <v>225</v>
      </c>
      <c r="H196" s="138"/>
      <c r="I196" s="139">
        <f t="shared" si="13"/>
        <v>104.2</v>
      </c>
      <c r="J196" s="139">
        <f t="shared" si="13"/>
        <v>104.2</v>
      </c>
    </row>
    <row r="197" spans="1:10" ht="36">
      <c r="A197" s="240"/>
      <c r="B197" s="15"/>
      <c r="C197" s="61" t="s">
        <v>252</v>
      </c>
      <c r="D197" s="140" t="s">
        <v>17</v>
      </c>
      <c r="E197" s="140" t="s">
        <v>190</v>
      </c>
      <c r="F197" s="140" t="s">
        <v>191</v>
      </c>
      <c r="G197" s="230" t="s">
        <v>225</v>
      </c>
      <c r="H197" s="140" t="s">
        <v>251</v>
      </c>
      <c r="I197" s="141">
        <v>104.2</v>
      </c>
      <c r="J197" s="141">
        <v>104.2</v>
      </c>
    </row>
    <row r="198" spans="1:10" ht="18.75">
      <c r="A198" s="240"/>
      <c r="B198" s="15"/>
      <c r="C198" s="20" t="s">
        <v>34</v>
      </c>
      <c r="D198" s="21" t="s">
        <v>17</v>
      </c>
      <c r="E198" s="21" t="s">
        <v>187</v>
      </c>
      <c r="F198" s="21"/>
      <c r="G198" s="199"/>
      <c r="H198" s="86"/>
      <c r="I198" s="142">
        <f>I199+I204</f>
        <v>561.4</v>
      </c>
      <c r="J198" s="142">
        <f>J199+J204</f>
        <v>542.20000000000005</v>
      </c>
    </row>
    <row r="199" spans="1:10" ht="18.75">
      <c r="A199" s="240"/>
      <c r="B199" s="15"/>
      <c r="C199" s="143" t="s">
        <v>35</v>
      </c>
      <c r="D199" s="21" t="s">
        <v>17</v>
      </c>
      <c r="E199" s="89" t="s">
        <v>187</v>
      </c>
      <c r="F199" s="89" t="s">
        <v>184</v>
      </c>
      <c r="G199" s="213"/>
      <c r="H199" s="98"/>
      <c r="I199" s="144">
        <f t="shared" ref="I199:J202" si="14">I200</f>
        <v>561.4</v>
      </c>
      <c r="J199" s="144">
        <f t="shared" si="14"/>
        <v>542.20000000000005</v>
      </c>
    </row>
    <row r="200" spans="1:10" ht="37.5">
      <c r="A200" s="240"/>
      <c r="B200" s="15"/>
      <c r="C200" s="23" t="s">
        <v>52</v>
      </c>
      <c r="D200" s="21" t="s">
        <v>17</v>
      </c>
      <c r="E200" s="21" t="s">
        <v>187</v>
      </c>
      <c r="F200" s="21" t="s">
        <v>184</v>
      </c>
      <c r="G200" s="199" t="s">
        <v>73</v>
      </c>
      <c r="H200" s="86"/>
      <c r="I200" s="144">
        <f t="shared" si="14"/>
        <v>561.4</v>
      </c>
      <c r="J200" s="144">
        <f t="shared" si="14"/>
        <v>542.20000000000005</v>
      </c>
    </row>
    <row r="201" spans="1:10" ht="37.5">
      <c r="A201" s="240"/>
      <c r="B201" s="15"/>
      <c r="C201" s="23" t="s">
        <v>53</v>
      </c>
      <c r="D201" s="21" t="s">
        <v>17</v>
      </c>
      <c r="E201" s="21" t="s">
        <v>187</v>
      </c>
      <c r="F201" s="21" t="s">
        <v>184</v>
      </c>
      <c r="G201" s="199" t="s">
        <v>74</v>
      </c>
      <c r="H201" s="21"/>
      <c r="I201" s="144">
        <f t="shared" si="14"/>
        <v>561.4</v>
      </c>
      <c r="J201" s="144">
        <f t="shared" si="14"/>
        <v>542.20000000000005</v>
      </c>
    </row>
    <row r="202" spans="1:10" ht="37.5">
      <c r="A202" s="240"/>
      <c r="B202" s="15"/>
      <c r="C202" s="74" t="s">
        <v>56</v>
      </c>
      <c r="D202" s="25" t="s">
        <v>17</v>
      </c>
      <c r="E202" s="25" t="s">
        <v>187</v>
      </c>
      <c r="F202" s="25" t="s">
        <v>184</v>
      </c>
      <c r="G202" s="200" t="s">
        <v>148</v>
      </c>
      <c r="H202" s="34"/>
      <c r="I202" s="145">
        <f t="shared" si="14"/>
        <v>561.4</v>
      </c>
      <c r="J202" s="145">
        <f t="shared" si="14"/>
        <v>542.20000000000005</v>
      </c>
    </row>
    <row r="203" spans="1:10" ht="36">
      <c r="A203" s="240"/>
      <c r="B203" s="15"/>
      <c r="C203" s="104" t="s">
        <v>256</v>
      </c>
      <c r="D203" s="106" t="s">
        <v>17</v>
      </c>
      <c r="E203" s="106" t="s">
        <v>187</v>
      </c>
      <c r="F203" s="106" t="s">
        <v>184</v>
      </c>
      <c r="G203" s="231" t="s">
        <v>148</v>
      </c>
      <c r="H203" s="106" t="s">
        <v>255</v>
      </c>
      <c r="I203" s="146">
        <f>550+11.4</f>
        <v>561.4</v>
      </c>
      <c r="J203" s="146">
        <v>542.20000000000005</v>
      </c>
    </row>
    <row r="204" spans="1:10" ht="18.75">
      <c r="A204" s="240"/>
      <c r="B204" s="15"/>
      <c r="C204" s="147" t="s">
        <v>213</v>
      </c>
      <c r="D204" s="21" t="s">
        <v>17</v>
      </c>
      <c r="E204" s="21" t="s">
        <v>187</v>
      </c>
      <c r="F204" s="21" t="s">
        <v>186</v>
      </c>
      <c r="G204" s="199"/>
      <c r="H204" s="86"/>
      <c r="I204" s="148">
        <f>I205</f>
        <v>0</v>
      </c>
      <c r="J204" s="148">
        <f>J205</f>
        <v>0</v>
      </c>
    </row>
    <row r="205" spans="1:10" ht="56.25">
      <c r="A205" s="240"/>
      <c r="B205" s="15"/>
      <c r="C205" s="80" t="s">
        <v>214</v>
      </c>
      <c r="D205" s="21" t="s">
        <v>17</v>
      </c>
      <c r="E205" s="21" t="s">
        <v>187</v>
      </c>
      <c r="F205" s="21" t="s">
        <v>186</v>
      </c>
      <c r="G205" s="199" t="s">
        <v>215</v>
      </c>
      <c r="H205" s="86"/>
      <c r="I205" s="149">
        <f>I206+I208</f>
        <v>0</v>
      </c>
      <c r="J205" s="149">
        <f>J206+J208</f>
        <v>0</v>
      </c>
    </row>
    <row r="206" spans="1:10" ht="93.75">
      <c r="A206" s="240"/>
      <c r="B206" s="15"/>
      <c r="C206" s="150" t="s">
        <v>216</v>
      </c>
      <c r="D206" s="25" t="s">
        <v>17</v>
      </c>
      <c r="E206" s="25" t="s">
        <v>187</v>
      </c>
      <c r="F206" s="25" t="s">
        <v>186</v>
      </c>
      <c r="G206" s="200" t="s">
        <v>217</v>
      </c>
      <c r="H206" s="34"/>
      <c r="I206" s="151">
        <f>I207</f>
        <v>0</v>
      </c>
      <c r="J206" s="151">
        <f>J207</f>
        <v>0</v>
      </c>
    </row>
    <row r="207" spans="1:10" ht="36">
      <c r="A207" s="240"/>
      <c r="B207" s="15"/>
      <c r="C207" s="39" t="s">
        <v>256</v>
      </c>
      <c r="D207" s="67" t="s">
        <v>17</v>
      </c>
      <c r="E207" s="67" t="s">
        <v>187</v>
      </c>
      <c r="F207" s="67" t="s">
        <v>186</v>
      </c>
      <c r="G207" s="209" t="s">
        <v>217</v>
      </c>
      <c r="H207" s="40" t="s">
        <v>255</v>
      </c>
      <c r="I207" s="152">
        <f>27.9-27.9</f>
        <v>0</v>
      </c>
      <c r="J207" s="152">
        <f>27.9-27.9</f>
        <v>0</v>
      </c>
    </row>
    <row r="208" spans="1:10" ht="37.5">
      <c r="A208" s="240"/>
      <c r="B208" s="15"/>
      <c r="C208" s="150" t="s">
        <v>270</v>
      </c>
      <c r="D208" s="25" t="s">
        <v>17</v>
      </c>
      <c r="E208" s="25" t="s">
        <v>187</v>
      </c>
      <c r="F208" s="25" t="s">
        <v>186</v>
      </c>
      <c r="G208" s="200" t="s">
        <v>269</v>
      </c>
      <c r="H208" s="34"/>
      <c r="I208" s="151">
        <f>I209</f>
        <v>0</v>
      </c>
      <c r="J208" s="151">
        <f>J209</f>
        <v>0</v>
      </c>
    </row>
    <row r="209" spans="1:10" ht="36">
      <c r="A209" s="240"/>
      <c r="B209" s="15"/>
      <c r="C209" s="39" t="s">
        <v>256</v>
      </c>
      <c r="D209" s="67" t="s">
        <v>17</v>
      </c>
      <c r="E209" s="67" t="s">
        <v>187</v>
      </c>
      <c r="F209" s="67" t="s">
        <v>186</v>
      </c>
      <c r="G209" s="209" t="s">
        <v>269</v>
      </c>
      <c r="H209" s="40" t="s">
        <v>255</v>
      </c>
      <c r="I209" s="152">
        <v>0</v>
      </c>
      <c r="J209" s="152">
        <v>0</v>
      </c>
    </row>
    <row r="210" spans="1:10" ht="18.75">
      <c r="A210" s="240"/>
      <c r="B210" s="15"/>
      <c r="C210" s="147" t="s">
        <v>275</v>
      </c>
      <c r="D210" s="21" t="s">
        <v>17</v>
      </c>
      <c r="E210" s="21" t="s">
        <v>187</v>
      </c>
      <c r="F210" s="21" t="s">
        <v>191</v>
      </c>
      <c r="G210" s="199"/>
      <c r="H210" s="86"/>
      <c r="I210" s="148">
        <f t="shared" ref="I210:J212" si="15">I211</f>
        <v>1393.4</v>
      </c>
      <c r="J210" s="148">
        <f t="shared" si="15"/>
        <v>1393.4</v>
      </c>
    </row>
    <row r="211" spans="1:10" ht="56.25">
      <c r="A211" s="240"/>
      <c r="B211" s="15"/>
      <c r="C211" s="80" t="s">
        <v>214</v>
      </c>
      <c r="D211" s="21" t="s">
        <v>17</v>
      </c>
      <c r="E211" s="21" t="s">
        <v>187</v>
      </c>
      <c r="F211" s="21" t="s">
        <v>191</v>
      </c>
      <c r="G211" s="199" t="s">
        <v>215</v>
      </c>
      <c r="H211" s="86"/>
      <c r="I211" s="149">
        <f t="shared" si="15"/>
        <v>1393.4</v>
      </c>
      <c r="J211" s="149">
        <f t="shared" si="15"/>
        <v>1393.4</v>
      </c>
    </row>
    <row r="212" spans="1:10" ht="37.5">
      <c r="A212" s="240"/>
      <c r="B212" s="15"/>
      <c r="C212" s="150" t="s">
        <v>270</v>
      </c>
      <c r="D212" s="25" t="s">
        <v>17</v>
      </c>
      <c r="E212" s="25" t="s">
        <v>187</v>
      </c>
      <c r="F212" s="25" t="s">
        <v>186</v>
      </c>
      <c r="G212" s="200" t="s">
        <v>269</v>
      </c>
      <c r="H212" s="34"/>
      <c r="I212" s="151">
        <f t="shared" si="15"/>
        <v>1393.4</v>
      </c>
      <c r="J212" s="151">
        <f t="shared" si="15"/>
        <v>1393.4</v>
      </c>
    </row>
    <row r="213" spans="1:10" ht="36">
      <c r="A213" s="240"/>
      <c r="B213" s="15"/>
      <c r="C213" s="39" t="s">
        <v>256</v>
      </c>
      <c r="D213" s="67" t="s">
        <v>17</v>
      </c>
      <c r="E213" s="67" t="s">
        <v>187</v>
      </c>
      <c r="F213" s="67" t="s">
        <v>186</v>
      </c>
      <c r="G213" s="209" t="s">
        <v>269</v>
      </c>
      <c r="H213" s="40" t="s">
        <v>255</v>
      </c>
      <c r="I213" s="152">
        <f>27.9+97.5+1268</f>
        <v>1393.4</v>
      </c>
      <c r="J213" s="152">
        <f>27.9+97.5+1268</f>
        <v>1393.4</v>
      </c>
    </row>
    <row r="214" spans="1:10" ht="18.75">
      <c r="A214" s="240"/>
      <c r="B214" s="15"/>
      <c r="C214" s="153" t="s">
        <v>33</v>
      </c>
      <c r="D214" s="21" t="s">
        <v>17</v>
      </c>
      <c r="E214" s="21" t="s">
        <v>188</v>
      </c>
      <c r="F214" s="99"/>
      <c r="G214" s="217" t="s">
        <v>18</v>
      </c>
      <c r="H214" s="99" t="s">
        <v>18</v>
      </c>
      <c r="I214" s="51">
        <f>I215</f>
        <v>239.4</v>
      </c>
      <c r="J214" s="51">
        <f>J215</f>
        <v>219.4</v>
      </c>
    </row>
    <row r="215" spans="1:10" ht="18.75">
      <c r="A215" s="240"/>
      <c r="B215" s="15"/>
      <c r="C215" s="153" t="s">
        <v>59</v>
      </c>
      <c r="D215" s="21" t="s">
        <v>17</v>
      </c>
      <c r="E215" s="21" t="s">
        <v>188</v>
      </c>
      <c r="F215" s="21" t="s">
        <v>184</v>
      </c>
      <c r="G215" s="217" t="s">
        <v>18</v>
      </c>
      <c r="H215" s="99" t="s">
        <v>18</v>
      </c>
      <c r="I215" s="51">
        <f>I217</f>
        <v>239.4</v>
      </c>
      <c r="J215" s="51">
        <f>J217</f>
        <v>219.4</v>
      </c>
    </row>
    <row r="216" spans="1:10" ht="56.25">
      <c r="A216" s="240"/>
      <c r="B216" s="15"/>
      <c r="C216" s="42" t="s">
        <v>60</v>
      </c>
      <c r="D216" s="21" t="s">
        <v>17</v>
      </c>
      <c r="E216" s="21" t="s">
        <v>188</v>
      </c>
      <c r="F216" s="21" t="s">
        <v>184</v>
      </c>
      <c r="G216" s="199" t="s">
        <v>155</v>
      </c>
      <c r="H216" s="99"/>
      <c r="I216" s="51">
        <f t="shared" ref="I216:J218" si="16">I217</f>
        <v>239.4</v>
      </c>
      <c r="J216" s="51">
        <f t="shared" si="16"/>
        <v>219.4</v>
      </c>
    </row>
    <row r="217" spans="1:10" ht="56.25">
      <c r="A217" s="240"/>
      <c r="B217" s="15"/>
      <c r="C217" s="95" t="s">
        <v>167</v>
      </c>
      <c r="D217" s="21" t="s">
        <v>17</v>
      </c>
      <c r="E217" s="21" t="s">
        <v>188</v>
      </c>
      <c r="F217" s="21" t="s">
        <v>184</v>
      </c>
      <c r="G217" s="199" t="s">
        <v>166</v>
      </c>
      <c r="H217" s="99"/>
      <c r="I217" s="51">
        <f t="shared" si="16"/>
        <v>239.4</v>
      </c>
      <c r="J217" s="51">
        <f t="shared" si="16"/>
        <v>219.4</v>
      </c>
    </row>
    <row r="218" spans="1:10" ht="37.5">
      <c r="A218" s="240"/>
      <c r="B218" s="15"/>
      <c r="C218" s="128" t="s">
        <v>170</v>
      </c>
      <c r="D218" s="21" t="s">
        <v>17</v>
      </c>
      <c r="E218" s="21" t="s">
        <v>188</v>
      </c>
      <c r="F218" s="21" t="s">
        <v>184</v>
      </c>
      <c r="G218" s="199" t="s">
        <v>169</v>
      </c>
      <c r="H218" s="129"/>
      <c r="I218" s="130">
        <f t="shared" si="16"/>
        <v>239.4</v>
      </c>
      <c r="J218" s="130">
        <f t="shared" si="16"/>
        <v>219.4</v>
      </c>
    </row>
    <row r="219" spans="1:10" ht="37.5">
      <c r="A219" s="240"/>
      <c r="B219" s="15"/>
      <c r="C219" s="131" t="s">
        <v>168</v>
      </c>
      <c r="D219" s="77" t="s">
        <v>17</v>
      </c>
      <c r="E219" s="25" t="s">
        <v>188</v>
      </c>
      <c r="F219" s="25" t="s">
        <v>184</v>
      </c>
      <c r="G219" s="200" t="s">
        <v>171</v>
      </c>
      <c r="H219" s="34"/>
      <c r="I219" s="56">
        <f>I221+I220</f>
        <v>239.4</v>
      </c>
      <c r="J219" s="56">
        <f>J221+J220</f>
        <v>219.4</v>
      </c>
    </row>
    <row r="220" spans="1:10" ht="54">
      <c r="A220" s="240"/>
      <c r="B220" s="15"/>
      <c r="C220" s="36" t="s">
        <v>257</v>
      </c>
      <c r="D220" s="37" t="s">
        <v>17</v>
      </c>
      <c r="E220" s="37" t="s">
        <v>188</v>
      </c>
      <c r="F220" s="37" t="s">
        <v>184</v>
      </c>
      <c r="G220" s="203" t="s">
        <v>171</v>
      </c>
      <c r="H220" s="37" t="s">
        <v>258</v>
      </c>
      <c r="I220" s="111">
        <v>20</v>
      </c>
      <c r="J220" s="111">
        <v>0</v>
      </c>
    </row>
    <row r="221" spans="1:10" ht="36">
      <c r="A221" s="240"/>
      <c r="B221" s="15"/>
      <c r="C221" s="39" t="s">
        <v>260</v>
      </c>
      <c r="D221" s="40" t="s">
        <v>17</v>
      </c>
      <c r="E221" s="40" t="s">
        <v>188</v>
      </c>
      <c r="F221" s="40" t="s">
        <v>184</v>
      </c>
      <c r="G221" s="204" t="s">
        <v>171</v>
      </c>
      <c r="H221" s="40" t="s">
        <v>259</v>
      </c>
      <c r="I221" s="191">
        <f>260-40.6</f>
        <v>219.4</v>
      </c>
      <c r="J221" s="191">
        <f>260-40.6</f>
        <v>219.4</v>
      </c>
    </row>
    <row r="222" spans="1:10" ht="18.75">
      <c r="A222" s="154"/>
      <c r="B222" s="155"/>
      <c r="C222" s="42" t="s">
        <v>276</v>
      </c>
      <c r="D222" s="21" t="s">
        <v>17</v>
      </c>
      <c r="E222" s="21" t="s">
        <v>189</v>
      </c>
      <c r="F222" s="86"/>
      <c r="G222" s="220"/>
      <c r="H222" s="86"/>
      <c r="I222" s="156">
        <f t="shared" ref="I222:J226" si="17">I223</f>
        <v>20</v>
      </c>
      <c r="J222" s="156">
        <f t="shared" si="17"/>
        <v>0</v>
      </c>
    </row>
    <row r="223" spans="1:10" ht="18.75">
      <c r="A223" s="154"/>
      <c r="B223" s="155"/>
      <c r="C223" s="83" t="s">
        <v>277</v>
      </c>
      <c r="D223" s="21" t="s">
        <v>17</v>
      </c>
      <c r="E223" s="109" t="s">
        <v>189</v>
      </c>
      <c r="F223" s="18" t="s">
        <v>184</v>
      </c>
      <c r="G223" s="201"/>
      <c r="H223" s="28"/>
      <c r="I223" s="156">
        <f t="shared" si="17"/>
        <v>20</v>
      </c>
      <c r="J223" s="156">
        <f t="shared" si="17"/>
        <v>0</v>
      </c>
    </row>
    <row r="224" spans="1:10" ht="37.5">
      <c r="A224" s="154"/>
      <c r="B224" s="155"/>
      <c r="C224" s="23" t="s">
        <v>52</v>
      </c>
      <c r="D224" s="21" t="s">
        <v>17</v>
      </c>
      <c r="E224" s="109" t="s">
        <v>189</v>
      </c>
      <c r="F224" s="18" t="s">
        <v>184</v>
      </c>
      <c r="G224" s="199" t="s">
        <v>73</v>
      </c>
      <c r="H224" s="28" t="s">
        <v>18</v>
      </c>
      <c r="I224" s="156">
        <f t="shared" si="17"/>
        <v>20</v>
      </c>
      <c r="J224" s="156">
        <f t="shared" si="17"/>
        <v>0</v>
      </c>
    </row>
    <row r="225" spans="1:10" ht="37.5">
      <c r="A225" s="154"/>
      <c r="B225" s="155"/>
      <c r="C225" s="23" t="s">
        <v>53</v>
      </c>
      <c r="D225" s="21" t="s">
        <v>17</v>
      </c>
      <c r="E225" s="99" t="s">
        <v>189</v>
      </c>
      <c r="F225" s="21" t="s">
        <v>184</v>
      </c>
      <c r="G225" s="199" t="s">
        <v>74</v>
      </c>
      <c r="H225" s="86"/>
      <c r="I225" s="156">
        <f t="shared" si="17"/>
        <v>20</v>
      </c>
      <c r="J225" s="156">
        <f t="shared" si="17"/>
        <v>0</v>
      </c>
    </row>
    <row r="226" spans="1:10" ht="37.5">
      <c r="A226" s="154"/>
      <c r="B226" s="155"/>
      <c r="C226" s="24" t="s">
        <v>278</v>
      </c>
      <c r="D226" s="25" t="s">
        <v>17</v>
      </c>
      <c r="E226" s="77" t="s">
        <v>189</v>
      </c>
      <c r="F226" s="25" t="s">
        <v>184</v>
      </c>
      <c r="G226" s="200" t="s">
        <v>279</v>
      </c>
      <c r="H226" s="34"/>
      <c r="I226" s="157">
        <f t="shared" si="17"/>
        <v>20</v>
      </c>
      <c r="J226" s="157">
        <f t="shared" si="17"/>
        <v>0</v>
      </c>
    </row>
    <row r="227" spans="1:10" ht="37.5" thickBot="1">
      <c r="A227" s="154"/>
      <c r="B227" s="155"/>
      <c r="C227" s="158" t="s">
        <v>280</v>
      </c>
      <c r="D227" s="159" t="s">
        <v>17</v>
      </c>
      <c r="E227" s="106" t="s">
        <v>189</v>
      </c>
      <c r="F227" s="106" t="s">
        <v>184</v>
      </c>
      <c r="G227" s="221" t="s">
        <v>279</v>
      </c>
      <c r="H227" s="106" t="s">
        <v>281</v>
      </c>
      <c r="I227" s="160">
        <f>50-30</f>
        <v>20</v>
      </c>
      <c r="J227" s="160">
        <v>0</v>
      </c>
    </row>
    <row r="228" spans="1:10" ht="57" thickBot="1">
      <c r="A228" s="161" t="s">
        <v>36</v>
      </c>
      <c r="B228" s="162"/>
      <c r="C228" s="163" t="s">
        <v>43</v>
      </c>
      <c r="D228" s="164" t="s">
        <v>37</v>
      </c>
      <c r="E228" s="164"/>
      <c r="F228" s="165"/>
      <c r="G228" s="232"/>
      <c r="H228" s="165"/>
      <c r="I228" s="166">
        <f>I229</f>
        <v>2487.3000000000002</v>
      </c>
      <c r="J228" s="166">
        <f>J229</f>
        <v>2311.4</v>
      </c>
    </row>
    <row r="229" spans="1:10" ht="18.75">
      <c r="A229" s="167"/>
      <c r="B229" s="168"/>
      <c r="C229" s="16" t="s">
        <v>19</v>
      </c>
      <c r="D229" s="18" t="s">
        <v>37</v>
      </c>
      <c r="E229" s="18" t="s">
        <v>184</v>
      </c>
      <c r="F229" s="18"/>
      <c r="G229" s="198" t="s">
        <v>18</v>
      </c>
      <c r="H229" s="18" t="s">
        <v>18</v>
      </c>
      <c r="I229" s="169">
        <f>I230+I235+I246</f>
        <v>2487.3000000000002</v>
      </c>
      <c r="J229" s="169">
        <f>J230+J235+J246</f>
        <v>2311.4</v>
      </c>
    </row>
    <row r="230" spans="1:10" ht="37.5">
      <c r="A230" s="167"/>
      <c r="B230" s="170"/>
      <c r="C230" s="74" t="s">
        <v>61</v>
      </c>
      <c r="D230" s="21" t="s">
        <v>37</v>
      </c>
      <c r="E230" s="21" t="s">
        <v>184</v>
      </c>
      <c r="F230" s="21" t="s">
        <v>185</v>
      </c>
      <c r="G230" s="199"/>
      <c r="H230" s="21"/>
      <c r="I230" s="22">
        <f t="shared" ref="I230:J233" si="18">I231</f>
        <v>1478.8000000000002</v>
      </c>
      <c r="J230" s="22">
        <f t="shared" si="18"/>
        <v>1384.7</v>
      </c>
    </row>
    <row r="231" spans="1:10" ht="37.5">
      <c r="A231" s="167"/>
      <c r="B231" s="170"/>
      <c r="C231" s="42" t="s">
        <v>48</v>
      </c>
      <c r="D231" s="21" t="s">
        <v>37</v>
      </c>
      <c r="E231" s="21" t="s">
        <v>184</v>
      </c>
      <c r="F231" s="21" t="s">
        <v>185</v>
      </c>
      <c r="G231" s="199" t="s">
        <v>64</v>
      </c>
      <c r="H231" s="21" t="s">
        <v>18</v>
      </c>
      <c r="I231" s="22">
        <f t="shared" si="18"/>
        <v>1478.8000000000002</v>
      </c>
      <c r="J231" s="22">
        <f t="shared" si="18"/>
        <v>1384.7</v>
      </c>
    </row>
    <row r="232" spans="1:10" ht="37.5">
      <c r="A232" s="167"/>
      <c r="B232" s="170"/>
      <c r="C232" s="147" t="s">
        <v>62</v>
      </c>
      <c r="D232" s="25" t="s">
        <v>37</v>
      </c>
      <c r="E232" s="25" t="s">
        <v>184</v>
      </c>
      <c r="F232" s="25" t="s">
        <v>185</v>
      </c>
      <c r="G232" s="199" t="s">
        <v>149</v>
      </c>
      <c r="H232" s="25"/>
      <c r="I232" s="26">
        <f t="shared" si="18"/>
        <v>1478.8000000000002</v>
      </c>
      <c r="J232" s="26">
        <f t="shared" si="18"/>
        <v>1384.7</v>
      </c>
    </row>
    <row r="233" spans="1:10" ht="37.5">
      <c r="A233" s="167"/>
      <c r="B233" s="170"/>
      <c r="C233" s="171" t="s">
        <v>206</v>
      </c>
      <c r="D233" s="25" t="s">
        <v>37</v>
      </c>
      <c r="E233" s="25" t="s">
        <v>184</v>
      </c>
      <c r="F233" s="25" t="s">
        <v>185</v>
      </c>
      <c r="G233" s="200" t="s">
        <v>150</v>
      </c>
      <c r="H233" s="25"/>
      <c r="I233" s="26">
        <f t="shared" si="18"/>
        <v>1478.8000000000002</v>
      </c>
      <c r="J233" s="26">
        <f t="shared" si="18"/>
        <v>1384.7</v>
      </c>
    </row>
    <row r="234" spans="1:10" ht="54">
      <c r="A234" s="167"/>
      <c r="B234" s="170"/>
      <c r="C234" s="36" t="s">
        <v>257</v>
      </c>
      <c r="D234" s="40" t="s">
        <v>37</v>
      </c>
      <c r="E234" s="40" t="s">
        <v>184</v>
      </c>
      <c r="F234" s="40" t="s">
        <v>185</v>
      </c>
      <c r="G234" s="204" t="s">
        <v>150</v>
      </c>
      <c r="H234" s="40" t="s">
        <v>258</v>
      </c>
      <c r="I234" s="41">
        <f>1366.4+112.4</f>
        <v>1478.8000000000002</v>
      </c>
      <c r="J234" s="41">
        <v>1384.7</v>
      </c>
    </row>
    <row r="235" spans="1:10" ht="56.25">
      <c r="A235" s="167"/>
      <c r="B235" s="170"/>
      <c r="C235" s="42" t="s">
        <v>38</v>
      </c>
      <c r="D235" s="21" t="s">
        <v>37</v>
      </c>
      <c r="E235" s="21" t="s">
        <v>184</v>
      </c>
      <c r="F235" s="21" t="s">
        <v>186</v>
      </c>
      <c r="G235" s="201"/>
      <c r="H235" s="28"/>
      <c r="I235" s="172">
        <f>I236+I242</f>
        <v>963.69999999999982</v>
      </c>
      <c r="J235" s="172">
        <f>J236+J242</f>
        <v>892.2</v>
      </c>
    </row>
    <row r="236" spans="1:10" ht="37.5">
      <c r="A236" s="167"/>
      <c r="B236" s="170"/>
      <c r="C236" s="42" t="s">
        <v>58</v>
      </c>
      <c r="D236" s="21" t="s">
        <v>37</v>
      </c>
      <c r="E236" s="21" t="s">
        <v>184</v>
      </c>
      <c r="F236" s="21" t="s">
        <v>186</v>
      </c>
      <c r="G236" s="199" t="s">
        <v>151</v>
      </c>
      <c r="H236" s="21"/>
      <c r="I236" s="22">
        <f>I239+I237</f>
        <v>882.89999999999986</v>
      </c>
      <c r="J236" s="22">
        <f>J239+J237</f>
        <v>811.40000000000009</v>
      </c>
    </row>
    <row r="237" spans="1:10" ht="37.5">
      <c r="A237" s="167"/>
      <c r="B237" s="170"/>
      <c r="C237" s="24" t="s">
        <v>204</v>
      </c>
      <c r="D237" s="25" t="s">
        <v>37</v>
      </c>
      <c r="E237" s="25" t="s">
        <v>184</v>
      </c>
      <c r="F237" s="25" t="s">
        <v>186</v>
      </c>
      <c r="G237" s="200" t="s">
        <v>199</v>
      </c>
      <c r="H237" s="25"/>
      <c r="I237" s="173">
        <f>I238</f>
        <v>575.59999999999991</v>
      </c>
      <c r="J237" s="173">
        <f>J238</f>
        <v>570.6</v>
      </c>
    </row>
    <row r="238" spans="1:10" ht="54">
      <c r="A238" s="167"/>
      <c r="B238" s="170"/>
      <c r="C238" s="174" t="s">
        <v>257</v>
      </c>
      <c r="D238" s="67" t="s">
        <v>37</v>
      </c>
      <c r="E238" s="67" t="s">
        <v>184</v>
      </c>
      <c r="F238" s="67" t="s">
        <v>186</v>
      </c>
      <c r="G238" s="209" t="s">
        <v>199</v>
      </c>
      <c r="H238" s="67" t="s">
        <v>258</v>
      </c>
      <c r="I238" s="175">
        <f>532.3+43.3</f>
        <v>575.59999999999991</v>
      </c>
      <c r="J238" s="175">
        <v>570.6</v>
      </c>
    </row>
    <row r="239" spans="1:10" ht="37.5">
      <c r="A239" s="167"/>
      <c r="B239" s="170"/>
      <c r="C239" s="62" t="s">
        <v>205</v>
      </c>
      <c r="D239" s="25" t="s">
        <v>37</v>
      </c>
      <c r="E239" s="25" t="s">
        <v>184</v>
      </c>
      <c r="F239" s="25" t="s">
        <v>186</v>
      </c>
      <c r="G239" s="200" t="s">
        <v>152</v>
      </c>
      <c r="H239" s="25"/>
      <c r="I239" s="26">
        <f>I240+I241</f>
        <v>307.3</v>
      </c>
      <c r="J239" s="26">
        <f>J240+J241</f>
        <v>240.8</v>
      </c>
    </row>
    <row r="240" spans="1:10" ht="36">
      <c r="A240" s="167"/>
      <c r="B240" s="170"/>
      <c r="C240" s="36" t="s">
        <v>260</v>
      </c>
      <c r="D240" s="37" t="s">
        <v>37</v>
      </c>
      <c r="E240" s="37" t="s">
        <v>184</v>
      </c>
      <c r="F240" s="37" t="s">
        <v>186</v>
      </c>
      <c r="G240" s="203" t="s">
        <v>152</v>
      </c>
      <c r="H240" s="37" t="s">
        <v>259</v>
      </c>
      <c r="I240" s="111">
        <f>338.8-50</f>
        <v>288.8</v>
      </c>
      <c r="J240" s="111">
        <v>224.8</v>
      </c>
    </row>
    <row r="241" spans="1:10" ht="36">
      <c r="A241" s="167"/>
      <c r="B241" s="170"/>
      <c r="C241" s="36" t="s">
        <v>250</v>
      </c>
      <c r="D241" s="37" t="s">
        <v>37</v>
      </c>
      <c r="E241" s="37" t="s">
        <v>184</v>
      </c>
      <c r="F241" s="37" t="s">
        <v>186</v>
      </c>
      <c r="G241" s="203" t="s">
        <v>152</v>
      </c>
      <c r="H241" s="37" t="s">
        <v>249</v>
      </c>
      <c r="I241" s="111">
        <v>18.5</v>
      </c>
      <c r="J241" s="111">
        <v>16</v>
      </c>
    </row>
    <row r="242" spans="1:10" ht="37.5">
      <c r="A242" s="176"/>
      <c r="B242" s="170"/>
      <c r="C242" s="23" t="s">
        <v>52</v>
      </c>
      <c r="D242" s="21" t="s">
        <v>37</v>
      </c>
      <c r="E242" s="21" t="s">
        <v>184</v>
      </c>
      <c r="F242" s="21" t="s">
        <v>186</v>
      </c>
      <c r="G242" s="199" t="s">
        <v>73</v>
      </c>
      <c r="H242" s="21"/>
      <c r="I242" s="22">
        <f t="shared" ref="I242:J244" si="19">I243</f>
        <v>80.8</v>
      </c>
      <c r="J242" s="22">
        <f t="shared" si="19"/>
        <v>80.8</v>
      </c>
    </row>
    <row r="243" spans="1:10" ht="37.5">
      <c r="A243" s="176"/>
      <c r="B243" s="170"/>
      <c r="C243" s="42" t="s">
        <v>57</v>
      </c>
      <c r="D243" s="21" t="s">
        <v>37</v>
      </c>
      <c r="E243" s="21" t="s">
        <v>184</v>
      </c>
      <c r="F243" s="21" t="s">
        <v>186</v>
      </c>
      <c r="G243" s="199" t="s">
        <v>74</v>
      </c>
      <c r="H243" s="21"/>
      <c r="I243" s="22">
        <f t="shared" si="19"/>
        <v>80.8</v>
      </c>
      <c r="J243" s="22">
        <f t="shared" si="19"/>
        <v>80.8</v>
      </c>
    </row>
    <row r="244" spans="1:10" ht="56.25">
      <c r="A244" s="176"/>
      <c r="B244" s="170"/>
      <c r="C244" s="177" t="s">
        <v>154</v>
      </c>
      <c r="D244" s="25" t="s">
        <v>37</v>
      </c>
      <c r="E244" s="25" t="s">
        <v>184</v>
      </c>
      <c r="F244" s="25" t="s">
        <v>186</v>
      </c>
      <c r="G244" s="200" t="s">
        <v>153</v>
      </c>
      <c r="H244" s="25"/>
      <c r="I244" s="26">
        <f t="shared" si="19"/>
        <v>80.8</v>
      </c>
      <c r="J244" s="26">
        <f t="shared" si="19"/>
        <v>80.8</v>
      </c>
    </row>
    <row r="245" spans="1:10" ht="36">
      <c r="A245" s="176"/>
      <c r="B245" s="170"/>
      <c r="C245" s="61" t="s">
        <v>252</v>
      </c>
      <c r="D245" s="40" t="s">
        <v>37</v>
      </c>
      <c r="E245" s="40" t="s">
        <v>184</v>
      </c>
      <c r="F245" s="40" t="s">
        <v>186</v>
      </c>
      <c r="G245" s="204" t="s">
        <v>153</v>
      </c>
      <c r="H245" s="40" t="s">
        <v>251</v>
      </c>
      <c r="I245" s="68">
        <v>80.8</v>
      </c>
      <c r="J245" s="68">
        <v>80.8</v>
      </c>
    </row>
    <row r="246" spans="1:10" ht="18.75">
      <c r="A246" s="176"/>
      <c r="B246" s="170"/>
      <c r="C246" s="83" t="s">
        <v>22</v>
      </c>
      <c r="D246" s="18" t="s">
        <v>37</v>
      </c>
      <c r="E246" s="18" t="s">
        <v>184</v>
      </c>
      <c r="F246" s="18" t="s">
        <v>189</v>
      </c>
      <c r="G246" s="198"/>
      <c r="H246" s="18"/>
      <c r="I246" s="178">
        <f>I247</f>
        <v>44.8</v>
      </c>
      <c r="J246" s="178">
        <f>J247</f>
        <v>34.5</v>
      </c>
    </row>
    <row r="247" spans="1:10" ht="37.5">
      <c r="A247" s="176"/>
      <c r="B247" s="170"/>
      <c r="C247" s="64" t="s">
        <v>52</v>
      </c>
      <c r="D247" s="21" t="s">
        <v>37</v>
      </c>
      <c r="E247" s="21" t="s">
        <v>184</v>
      </c>
      <c r="F247" s="21" t="s">
        <v>189</v>
      </c>
      <c r="G247" s="199" t="s">
        <v>73</v>
      </c>
      <c r="H247" s="21"/>
      <c r="I247" s="179">
        <f>I248</f>
        <v>44.8</v>
      </c>
      <c r="J247" s="179">
        <f>J248</f>
        <v>34.5</v>
      </c>
    </row>
    <row r="248" spans="1:10" ht="37.5">
      <c r="A248" s="176"/>
      <c r="B248" s="170"/>
      <c r="C248" s="23" t="s">
        <v>53</v>
      </c>
      <c r="D248" s="21" t="s">
        <v>37</v>
      </c>
      <c r="E248" s="21" t="s">
        <v>184</v>
      </c>
      <c r="F248" s="21" t="s">
        <v>189</v>
      </c>
      <c r="G248" s="199" t="s">
        <v>74</v>
      </c>
      <c r="H248" s="21"/>
      <c r="I248" s="179">
        <f>I249+I258+I260+I266+I268+I270+I264+I253+I256+I262</f>
        <v>44.8</v>
      </c>
      <c r="J248" s="179">
        <f>J249+J258+J260+J266+J268+J270+J264+J253+J256+J262</f>
        <v>34.5</v>
      </c>
    </row>
    <row r="249" spans="1:10" ht="56.25">
      <c r="A249" s="176"/>
      <c r="B249" s="170"/>
      <c r="C249" s="24" t="s">
        <v>200</v>
      </c>
      <c r="D249" s="25" t="s">
        <v>37</v>
      </c>
      <c r="E249" s="25" t="s">
        <v>184</v>
      </c>
      <c r="F249" s="25" t="s">
        <v>189</v>
      </c>
      <c r="G249" s="200" t="s">
        <v>201</v>
      </c>
      <c r="H249" s="34"/>
      <c r="I249" s="173">
        <f>I250</f>
        <v>44.8</v>
      </c>
      <c r="J249" s="173">
        <f>J250</f>
        <v>34.5</v>
      </c>
    </row>
    <row r="250" spans="1:10" ht="36.75" thickBot="1">
      <c r="A250" s="180"/>
      <c r="B250" s="181"/>
      <c r="C250" s="182" t="s">
        <v>256</v>
      </c>
      <c r="D250" s="183" t="s">
        <v>37</v>
      </c>
      <c r="E250" s="183" t="s">
        <v>184</v>
      </c>
      <c r="F250" s="183" t="s">
        <v>189</v>
      </c>
      <c r="G250" s="233" t="s">
        <v>201</v>
      </c>
      <c r="H250" s="183" t="s">
        <v>255</v>
      </c>
      <c r="I250" s="184">
        <v>44.8</v>
      </c>
      <c r="J250" s="184">
        <v>34.5</v>
      </c>
    </row>
    <row r="251" spans="1:10" ht="21" thickBot="1">
      <c r="A251" s="241"/>
      <c r="B251" s="242"/>
      <c r="C251" s="185" t="s">
        <v>39</v>
      </c>
      <c r="D251" s="186"/>
      <c r="E251" s="186"/>
      <c r="F251" s="187"/>
      <c r="G251" s="234"/>
      <c r="H251" s="188"/>
      <c r="I251" s="189">
        <f>I228+I18</f>
        <v>58126.080000000009</v>
      </c>
      <c r="J251" s="189">
        <f>J228+J18</f>
        <v>54469.500000000007</v>
      </c>
    </row>
    <row r="258" spans="9:9">
      <c r="I258" s="192"/>
    </row>
  </sheetData>
  <autoFilter ref="A16:I251">
    <filterColumn colId="0" showButton="0"/>
  </autoFilter>
  <mergeCells count="17">
    <mergeCell ref="C9:I9"/>
    <mergeCell ref="C10:I10"/>
    <mergeCell ref="C11:I11"/>
    <mergeCell ref="A12:J12"/>
    <mergeCell ref="C1:J1"/>
    <mergeCell ref="C2:J2"/>
    <mergeCell ref="H3:J3"/>
    <mergeCell ref="C4:J4"/>
    <mergeCell ref="C5:J5"/>
    <mergeCell ref="G6:J6"/>
    <mergeCell ref="C7:J7"/>
    <mergeCell ref="G8:J8"/>
    <mergeCell ref="A16:B16"/>
    <mergeCell ref="A17:B17"/>
    <mergeCell ref="A19:A221"/>
    <mergeCell ref="A251:B251"/>
    <mergeCell ref="A13:J13"/>
  </mergeCells>
  <printOptions horizontalCentered="1"/>
  <pageMargins left="0.98425196850393704" right="0.59055118110236227" top="0.59055118110236227" bottom="0.78740157480314965" header="0.51181102362204722" footer="0.51181102362204722"/>
  <pageSetup paperSize="9" scale="40" fitToHeight="7" orientation="portrait" horizontalDpi="1200" verticalDpi="1200" r:id="rId1"/>
  <headerFooter alignWithMargins="0">
    <oddFooter>Страница &amp;P</oddFooter>
  </headerFooter>
  <rowBreaks count="1" manualBreakCount="1">
    <brk id="210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XII</vt:lpstr>
      <vt:lpstr>XII!Заголовки_для_печати</vt:lpstr>
      <vt:lpstr>XII!Область_печати</vt:lpstr>
    </vt:vector>
  </TitlesOfParts>
  <Company>KOMFIN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Skorodumova</dc:creator>
  <cp:lastModifiedBy>User</cp:lastModifiedBy>
  <cp:lastPrinted>2021-02-08T07:50:42Z</cp:lastPrinted>
  <dcterms:created xsi:type="dcterms:W3CDTF">2011-02-10T13:53:26Z</dcterms:created>
  <dcterms:modified xsi:type="dcterms:W3CDTF">2021-02-11T07:19:02Z</dcterms:modified>
</cp:coreProperties>
</file>