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60" windowWidth="19440" windowHeight="8490"/>
  </bookViews>
  <sheets>
    <sheet name="XII" sheetId="41" r:id="rId1"/>
  </sheets>
  <definedNames>
    <definedName name="_xlnm._FilterDatabase" localSheetId="0" hidden="1">XII!$A$13:$E$243</definedName>
    <definedName name="_xlnm.Print_Titles" localSheetId="0">XII!$13:$14</definedName>
    <definedName name="_xlnm.Print_Area" localSheetId="0">XII!$A$1:$E$309</definedName>
  </definedNames>
  <calcPr calcId="125725"/>
</workbook>
</file>

<file path=xl/calcChain.xml><?xml version="1.0" encoding="utf-8"?>
<calcChain xmlns="http://schemas.openxmlformats.org/spreadsheetml/2006/main">
  <c r="E186" i="41"/>
  <c r="E127"/>
  <c r="E130"/>
  <c r="E129" s="1"/>
  <c r="E134"/>
  <c r="E138"/>
  <c r="E137" s="1"/>
  <c r="E136" s="1"/>
  <c r="E135" s="1"/>
  <c r="E174"/>
  <c r="E221"/>
  <c r="E220" s="1"/>
  <c r="E219"/>
  <c r="E218" s="1"/>
  <c r="E147"/>
  <c r="E146" s="1"/>
  <c r="E145" s="1"/>
  <c r="E65"/>
  <c r="E63"/>
  <c r="E61"/>
  <c r="E82"/>
  <c r="E241"/>
  <c r="E240" s="1"/>
  <c r="E238"/>
  <c r="E237" s="1"/>
  <c r="E235"/>
  <c r="E234" s="1"/>
  <c r="E232"/>
  <c r="E231" s="1"/>
  <c r="E229"/>
  <c r="E228" s="1"/>
  <c r="E226"/>
  <c r="E225" s="1"/>
  <c r="E224"/>
  <c r="E223" s="1"/>
  <c r="E222" s="1"/>
  <c r="E216"/>
  <c r="E215" s="1"/>
  <c r="E214" s="1"/>
  <c r="E213"/>
  <c r="E212" s="1"/>
  <c r="E211" s="1"/>
  <c r="E210"/>
  <c r="E209"/>
  <c r="E208" s="1"/>
  <c r="E207"/>
  <c r="E206" s="1"/>
  <c r="E205" s="1"/>
  <c r="E204"/>
  <c r="E203"/>
  <c r="E202" s="1"/>
  <c r="E201"/>
  <c r="E200" s="1"/>
  <c r="E199" s="1"/>
  <c r="E198"/>
  <c r="E197" s="1"/>
  <c r="E196" s="1"/>
  <c r="E195"/>
  <c r="E194" s="1"/>
  <c r="E193" s="1"/>
  <c r="E192"/>
  <c r="E191" s="1"/>
  <c r="E190" s="1"/>
  <c r="E189"/>
  <c r="E188" s="1"/>
  <c r="E187" s="1"/>
  <c r="E185"/>
  <c r="E184" s="1"/>
  <c r="E183"/>
  <c r="E182" s="1"/>
  <c r="E181" s="1"/>
  <c r="E179"/>
  <c r="E178" s="1"/>
  <c r="E176"/>
  <c r="E175"/>
  <c r="E173"/>
  <c r="E172" s="1"/>
  <c r="E171"/>
  <c r="E170" s="1"/>
  <c r="E169" s="1"/>
  <c r="E168"/>
  <c r="E167" s="1"/>
  <c r="E166" s="1"/>
  <c r="E163"/>
  <c r="E162" s="1"/>
  <c r="E161" s="1"/>
  <c r="E160" s="1"/>
  <c r="E159"/>
  <c r="E158"/>
  <c r="E157" s="1"/>
  <c r="E156" s="1"/>
  <c r="E154"/>
  <c r="E153" s="1"/>
  <c r="E152" s="1"/>
  <c r="E150"/>
  <c r="E149"/>
  <c r="E148" s="1"/>
  <c r="E141"/>
  <c r="E140" s="1"/>
  <c r="E139" s="1"/>
  <c r="E133"/>
  <c r="E132"/>
  <c r="E131" s="1"/>
  <c r="E126"/>
  <c r="E125" s="1"/>
  <c r="E124"/>
  <c r="E123" s="1"/>
  <c r="E122" s="1"/>
  <c r="E119"/>
  <c r="E118"/>
  <c r="E117" s="1"/>
  <c r="E115"/>
  <c r="E114" s="1"/>
  <c r="E113" s="1"/>
  <c r="E111"/>
  <c r="E110" s="1"/>
  <c r="E109" s="1"/>
  <c r="E108" s="1"/>
  <c r="E105"/>
  <c r="E104" s="1"/>
  <c r="E103" s="1"/>
  <c r="E102" s="1"/>
  <c r="E101"/>
  <c r="E100" s="1"/>
  <c r="E99" s="1"/>
  <c r="E98" s="1"/>
  <c r="E97" s="1"/>
  <c r="E96"/>
  <c r="E95" s="1"/>
  <c r="E94" s="1"/>
  <c r="E93" s="1"/>
  <c r="E92" s="1"/>
  <c r="E91"/>
  <c r="E90" s="1"/>
  <c r="E88"/>
  <c r="E86"/>
  <c r="E85" s="1"/>
  <c r="E84" s="1"/>
  <c r="E81"/>
  <c r="E78" s="1"/>
  <c r="E77" s="1"/>
  <c r="E76" s="1"/>
  <c r="E79"/>
  <c r="E75"/>
  <c r="E74" s="1"/>
  <c r="E73" s="1"/>
  <c r="E72" s="1"/>
  <c r="E70"/>
  <c r="E69" s="1"/>
  <c r="E68"/>
  <c r="E67" s="1"/>
  <c r="E66" s="1"/>
  <c r="E64"/>
  <c r="E62"/>
  <c r="E60"/>
  <c r="E54"/>
  <c r="E53" s="1"/>
  <c r="E52" s="1"/>
  <c r="E51" s="1"/>
  <c r="E50"/>
  <c r="E49" s="1"/>
  <c r="E48" s="1"/>
  <c r="E47"/>
  <c r="E46"/>
  <c r="E45" s="1"/>
  <c r="E44" s="1"/>
  <c r="E43" s="1"/>
  <c r="E42" s="1"/>
  <c r="E41"/>
  <c r="E40" s="1"/>
  <c r="E39" s="1"/>
  <c r="E36"/>
  <c r="E35" s="1"/>
  <c r="E34" s="1"/>
  <c r="E31"/>
  <c r="E30" s="1"/>
  <c r="E29" s="1"/>
  <c r="E28" s="1"/>
  <c r="E27"/>
  <c r="E26" s="1"/>
  <c r="E25" s="1"/>
  <c r="E24" s="1"/>
  <c r="E23"/>
  <c r="E22" s="1"/>
  <c r="E21" s="1"/>
  <c r="E20"/>
  <c r="E19" s="1"/>
  <c r="E18" s="1"/>
  <c r="E116" l="1"/>
  <c r="E112" s="1"/>
  <c r="E87"/>
  <c r="E217"/>
  <c r="E165" s="1"/>
  <c r="E164" s="1"/>
  <c r="E144"/>
  <c r="E143" s="1"/>
  <c r="E33"/>
  <c r="E32"/>
  <c r="E37"/>
  <c r="E38"/>
  <c r="E151"/>
  <c r="E17"/>
  <c r="E16" s="1"/>
  <c r="E15" s="1"/>
  <c r="E59"/>
  <c r="E58" s="1"/>
  <c r="E57" s="1"/>
  <c r="E56" s="1"/>
  <c r="E83"/>
  <c r="E128"/>
  <c r="E121" s="1"/>
  <c r="E107" s="1"/>
  <c r="E243" l="1"/>
</calcChain>
</file>

<file path=xl/sharedStrings.xml><?xml version="1.0" encoding="utf-8"?>
<sst xmlns="http://schemas.openxmlformats.org/spreadsheetml/2006/main" count="670" uniqueCount="278">
  <si>
    <t>УТВЕРЖДЕНО</t>
  </si>
  <si>
    <t>решением совета депутатов</t>
  </si>
  <si>
    <t>Наименование</t>
  </si>
  <si>
    <t>ПР</t>
  </si>
  <si>
    <t>ЦСР</t>
  </si>
  <si>
    <t>ВР</t>
  </si>
  <si>
    <t>Сумма (тысяч рублей)</t>
  </si>
  <si>
    <t/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</si>
  <si>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</si>
  <si>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</si>
  <si>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</si>
  <si>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</si>
  <si>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</si>
  <si>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</si>
  <si>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</si>
  <si>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</si>
  <si>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</si>
  <si>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Мобилизационная и вневойсковая подготовка</t>
  </si>
  <si>
    <t>0203</t>
  </si>
  <si>
    <t>0309</t>
  </si>
  <si>
    <t>0310</t>
  </si>
  <si>
    <t>Другие вопросы в области национальной экономики</t>
  </si>
  <si>
    <t>0412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</si>
  <si>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</si>
  <si>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</si>
  <si>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</si>
  <si>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</si>
  <si>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</si>
  <si>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</si>
  <si>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Культура</t>
  </si>
  <si>
    <t>0801</t>
  </si>
  <si>
    <t xml:space="preserve">Другие вопросы в области культуры, кинематографии </t>
  </si>
  <si>
    <t>0804</t>
  </si>
  <si>
    <t>Пенсионное обеспечение</t>
  </si>
  <si>
    <t>1001</t>
  </si>
  <si>
    <t>ВСЕГО</t>
  </si>
  <si>
    <t>Дорожное хозяйство (дорожные фонды)</t>
  </si>
  <si>
    <t>0409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</si>
  <si>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</si>
  <si>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</si>
  <si>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</si>
  <si>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</si>
  <si>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</si>
  <si>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представительных органов муниципальных образований</t>
  </si>
  <si>
    <t>Расходы на обеспечение функций органов местного самоуправления  в рамках обеспечения деятельности представительных органов муниципальных образований</t>
  </si>
  <si>
    <t>Непрограммные расходы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</si>
  <si>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</si>
  <si>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</si>
  <si>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</si>
  <si>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</t>
  </si>
  <si>
    <t>Обеспечение пожарной безопасности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</si>
  <si>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</si>
  <si>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Муниципальная программа "Развитие и поддержка  малого и среднего предпринимательства в муниципальном образовании Приладожское городское поселение муниципального образования Кировский муниципальный район Ленинградской области"</t>
  </si>
  <si>
    <t>1101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</si>
  <si>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</si>
  <si>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</si>
  <si>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0102</t>
  </si>
  <si>
    <t xml:space="preserve">Расходы на выплаты по оплате труда работников органов местного самоуправления в рамках обеспечения деятельности высшего должностного лица муниципального образования </t>
  </si>
  <si>
    <t>Обеспечение деятельности высшего должностного лица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</si>
  <si>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</si>
  <si>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0314</t>
  </si>
  <si>
    <t xml:space="preserve">Муниципальная программа "Обеспечение безопасности и жизнедеятельности населения в чрезвычайных ситуациях природного и техногенного характера, обеспечение пожарной безопасности в муниципальном образовании Приладожское городское поселение Кировского муниципального района Ленинградской области " </t>
  </si>
  <si>
    <t>06 0 00 00000</t>
  </si>
  <si>
    <t xml:space="preserve">Подпрограмма "Предупреждение и ликвидация последствий чрезвычайных ситуаций природного и техногенного характера муниципального образования Приладожское городское поселение Кировского муниципального района Ленинградской области " </t>
  </si>
  <si>
    <t>06 1 01 00000</t>
  </si>
  <si>
    <t>06 1 00 00000</t>
  </si>
  <si>
    <t>Основное мероприятие "Подготовка руководящего состава, специалистов и населения к действиям в чрезвычайных ситуациях"</t>
  </si>
  <si>
    <t xml:space="preserve">Обучение  должностных лиц  по гражданской обороне и защите населения от чрезвычайных ситуаций </t>
  </si>
  <si>
    <t xml:space="preserve">Осуществление части полномочий поселений по организации и осуществлению мероприятий по ГО и ЧС (по созданию, содержанию и организации деятельности аварийно-спасательных служб) </t>
  </si>
  <si>
    <t>06 1 01 13190</t>
  </si>
  <si>
    <t>06 1 03 96100</t>
  </si>
  <si>
    <t>06 1 03 00000</t>
  </si>
  <si>
    <t>Основное мероприятие "Обслуживание территории поселения при возникновении чрезвычайных ситуаций"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</si>
  <si>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</si>
  <si>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06 2 00 00000</t>
  </si>
  <si>
    <t>Основное мероприятие "Обеспечение пожарной безопасности"</t>
  </si>
  <si>
    <t>06 2 01 00000</t>
  </si>
  <si>
    <t xml:space="preserve">Организация осуществления мероприятий по предупреждению и тушению пожаров на территории поселения </t>
  </si>
  <si>
    <t>06 2 01 13110</t>
  </si>
  <si>
    <t>06 1 02 00000</t>
  </si>
  <si>
    <t>06 1 02 13200</t>
  </si>
  <si>
    <t>Основное мероприятие "Приобретение оборудования для объектов защиты и пунктов временного размещения населения"</t>
  </si>
  <si>
    <t>Приобретение оборудования для объектов защиты и пунктов временного размещения населения</t>
  </si>
  <si>
    <t>11 0 00 00000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</si>
  <si>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</si>
  <si>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11 1 00 00000</t>
  </si>
  <si>
    <t>11 1 01 00000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</si>
  <si>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</si>
  <si>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 xml:space="preserve">Мероприятия по содержанию  дорог общего пользования </t>
  </si>
  <si>
    <t>11 1 01 11520</t>
  </si>
  <si>
    <t xml:space="preserve">11 1 01 11520 </t>
  </si>
  <si>
    <t>12 0 00 00000</t>
  </si>
  <si>
    <t>12 0 01 00000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</si>
  <si>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</si>
  <si>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</si>
  <si>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12 0 01 06450</t>
  </si>
  <si>
    <t>13 0 00 00000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</si>
  <si>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</si>
  <si>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>13 1 00 00000</t>
  </si>
  <si>
    <t xml:space="preserve">Расходы на обеспечение деятельности муниципальных казенных учреждений </t>
  </si>
  <si>
    <t>13 1 01 00240</t>
  </si>
  <si>
    <t>13 1 01 00000</t>
  </si>
  <si>
    <t>Основное мероприятие "Развитие культуры и модернизация учреждений культуры"</t>
  </si>
  <si>
    <t>Основное мероприятие "Мероприятия организационного характера"</t>
  </si>
  <si>
    <t>13 1 02 00000</t>
  </si>
  <si>
    <t xml:space="preserve">Организация и проведение мероприятий в сфере культуры </t>
  </si>
  <si>
    <t>13 1 02 11560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</si>
  <si>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</si>
  <si>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>13 2 00 00000</t>
  </si>
  <si>
    <t>13 2 01 00000</t>
  </si>
  <si>
    <t xml:space="preserve">Организация и проведение мероприятий в области  спорта и физической культуры </t>
  </si>
  <si>
    <t>Основное мероприятие "Развитие физической культуры и спорта на территории поселения"</t>
  </si>
  <si>
    <t>13 2 01 11570</t>
  </si>
  <si>
    <t>67 0 00 00000</t>
  </si>
  <si>
    <t>67 1 09 00000</t>
  </si>
  <si>
    <t>67 1 09 00210</t>
  </si>
  <si>
    <t>67 3 00 00000</t>
  </si>
  <si>
    <t>67 3 09 00230</t>
  </si>
  <si>
    <t>67 4 00 00000</t>
  </si>
  <si>
    <t>67 4 09 00210</t>
  </si>
  <si>
    <t>67 4 09 00220</t>
  </si>
  <si>
    <t>67 4 09 00230</t>
  </si>
  <si>
    <t>67 5 00 00000</t>
  </si>
  <si>
    <t>67 5 09 00210</t>
  </si>
  <si>
    <t>67 9 00 00000</t>
  </si>
  <si>
    <t>67 9 09 71340</t>
  </si>
  <si>
    <t>06 3 00 00000</t>
  </si>
  <si>
    <t>06 3 01 00000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</si>
  <si>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</si>
  <si>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06 3 01 13620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</si>
  <si>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</si>
  <si>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76 0 00 00000</t>
  </si>
  <si>
    <t>98 0 00 00000</t>
  </si>
  <si>
    <t>98 9 09 00000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</si>
  <si>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</si>
  <si>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</si>
  <si>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</si>
  <si>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</si>
  <si>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</si>
  <si>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</si>
  <si>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 xml:space="preserve">Осуществление части полномочий поселений по организации и осуществлению мероприятий по ГО и ЧС </t>
  </si>
  <si>
    <t>98 9 09 96060</t>
  </si>
  <si>
    <t xml:space="preserve">Осуществление полномочий поселений по муниципальному жилищному контролю </t>
  </si>
  <si>
    <t>98 9 09 96110</t>
  </si>
  <si>
    <t>98 9 09 96010</t>
  </si>
  <si>
    <t xml:space="preserve">Резервный фонд администрации муниципального образования </t>
  </si>
  <si>
    <t>98 9 09 10050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</si>
  <si>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</si>
  <si>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</si>
  <si>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</si>
  <si>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98 9  09 96030</t>
  </si>
  <si>
    <t xml:space="preserve">Мероприятия в области жилищного хозяйства </t>
  </si>
  <si>
    <t>98 9 09 15000</t>
  </si>
  <si>
    <t xml:space="preserve">Капитальный ремонт(ремонт) муниципального жилищного фонда </t>
  </si>
  <si>
    <t>98 9 09 15010</t>
  </si>
  <si>
    <t xml:space="preserve">Расходы на уличное освещение </t>
  </si>
  <si>
    <t>98 9 09 15310</t>
  </si>
  <si>
    <t xml:space="preserve">Расходы на озеленение </t>
  </si>
  <si>
    <t>98 9 09 15320</t>
  </si>
  <si>
    <t xml:space="preserve">Организация и содержание мест захоронения </t>
  </si>
  <si>
    <t>98 9 09 15340</t>
  </si>
  <si>
    <t>98 9 09 15350</t>
  </si>
  <si>
    <t xml:space="preserve">Организация сбора и вывоза бытовых отходов и мусора </t>
  </si>
  <si>
    <t>98 9 09 15360</t>
  </si>
  <si>
    <t xml:space="preserve">Доплаты к пенсиям муниципальных служащих </t>
  </si>
  <si>
    <t>98 9 09 03080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</si>
  <si>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</si>
  <si>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</si>
  <si>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 xml:space="preserve">Мероприятия по землеустройству и землепользованию </t>
  </si>
  <si>
    <t>98 9 09 10350</t>
  </si>
  <si>
    <t>98 9 09 51180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</si>
  <si>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</si>
  <si>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</si>
  <si>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93 0 00 00000</t>
  </si>
  <si>
    <t>93 0 01 00000</t>
  </si>
  <si>
    <t>Основное мероприятие "Повышение квалификации муниципальных служащих"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</si>
  <si>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области" </t>
  </si>
  <si>
    <t>93 0 01 10390</t>
  </si>
  <si>
    <t>1П 0 00 00000</t>
  </si>
  <si>
    <t>1П 0 01 00000</t>
  </si>
  <si>
    <t>Основное мероприятие "Благоустройство территории"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</si>
  <si>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</si>
  <si>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</si>
  <si>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Расходы на выплаты по оплате труда работников органов местного самоуправления,  не являющихся должностями муниципальной службы, в рамках обеспечения деятельности представительных органов муниципальных образований</t>
  </si>
  <si>
    <t>67 3 09 00220</t>
  </si>
  <si>
    <t>98 9 09 10040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</si>
  <si>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</si>
  <si>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13 1 01 S0360</t>
  </si>
  <si>
    <t xml:space="preserve">Расходы на выплаты по оплате труда работников органов местного самоуправления 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</si>
  <si>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</si>
  <si>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 </t>
  </si>
  <si>
    <t>Расходы на выплаты по оплате труда работников органов местного самоуправления</t>
  </si>
  <si>
    <t>Осуществление отдельных государственных полномочий Ленинградской области в сфере административных правоотношений</t>
  </si>
  <si>
    <t>(Приложение 3)</t>
  </si>
  <si>
    <t>Осуществление части полномочий поселений по формированию, утверждению, исполнению  бюджета</t>
  </si>
  <si>
    <t>98 9 09 15500</t>
  </si>
  <si>
    <t xml:space="preserve">Мероприятия в области коммунального  хозяйства </t>
  </si>
  <si>
    <t>Муниципальная программа «Обеспечение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</si>
  <si>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Предоставление социальных выплат на строительство (приобретение) жилья молодым гражданам (молодым семьям), нуждающимся в улучшении жилищных условий, и на предоставление дополнительной поддержки в случае рождения (усыновления) детей на погашение части расходов по строительству (приобретению) жилья</t>
  </si>
  <si>
    <t>Социальное обеспечение населения</t>
  </si>
  <si>
    <t>1А 0 00 00000</t>
  </si>
  <si>
    <t>1003</t>
  </si>
  <si>
    <t>1А 0 00 S0750</t>
  </si>
  <si>
    <t>1П 0 01 S4660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</si>
  <si>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</si>
  <si>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76 0 04 00000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</si>
  <si>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</si>
  <si>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>Основное мероприятие "Организация газификации на территории МО Приладожского городского поселения"</t>
  </si>
  <si>
    <t>Расходы на приобретение товаров, работ, услуг в целях обеспечения публикации муниципальных правовых актов</t>
  </si>
  <si>
    <t>76 0 04 S0200</t>
  </si>
  <si>
    <t>7D 0 00 00000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</si>
  <si>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</si>
  <si>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</si>
  <si>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98 9 09 96020</t>
  </si>
  <si>
    <t>98 9  09 96020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</si>
  <si>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</si>
  <si>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</si>
  <si>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</si>
  <si>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</si>
  <si>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Обеспечение стимулирующих выплат работникам муниципальных учреждений культуры Ленинградской области</t>
  </si>
  <si>
    <t>7D 0 F2 55550</t>
  </si>
  <si>
    <t>7D 0 F2 00000</t>
  </si>
  <si>
    <t>Федеральный проект "Формирование комфортной городской среды"</t>
  </si>
  <si>
    <t>Реализация программ формирования современной городской среды</t>
  </si>
  <si>
    <t>1W 0 00 00000</t>
  </si>
  <si>
    <t>1W 0 01 00000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</si>
  <si>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</si>
  <si>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"Организация благоустройства на территории поселения"</t>
  </si>
  <si>
    <t>800</t>
  </si>
  <si>
    <t>Иные бюджетные ассигнования</t>
  </si>
  <si>
    <t>400</t>
  </si>
  <si>
    <t>Капитальные вложения в объекты государственной (муниципальной) собственности</t>
  </si>
  <si>
    <t>300</t>
  </si>
  <si>
    <t>Социальное обеспечение и иные выплаты населению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</si>
  <si>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</si>
  <si>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</si>
  <si>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500</t>
  </si>
  <si>
    <t>Межбюджетные трансферты</t>
  </si>
  <si>
    <t>200</t>
  </si>
  <si>
    <t>Закупка товаров, работ и услуг для обеспечения государственных (муниципальных) нужд</t>
  </si>
  <si>
    <t>1W 0 01 16350</t>
  </si>
  <si>
    <t>Благоустройство территории по ул.Садовая у д.2. корп.</t>
  </si>
  <si>
    <t>13 1 01 S4840</t>
  </si>
  <si>
    <t>Поддержка развития общественной инфраструктуры муниципального значения</t>
  </si>
  <si>
    <t xml:space="preserve">Распределение бюджетных ассигнований по целевым статьям (муниципальным программам  и непрограммным направлениям деятельности), группам видов расходов классификации расходов бюджетов, а также по разделам и подразделам классификации расходов бюджета МО Приладожское городское поселение на 2020 год </t>
  </si>
  <si>
    <t>1Н 0 00 00000</t>
  </si>
  <si>
    <t>1Н 0 01 00000</t>
  </si>
  <si>
    <t>Муниципальная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</si>
  <si>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"Проведение мероприятий по улучшению условий проживания в деревне Назия "</t>
  </si>
  <si>
    <t>Муниципальная программа "Содействие участию населения 
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</si>
  <si>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 xml:space="preserve">Ремонт автомобильных дорог общего пользования местного значения </t>
  </si>
  <si>
    <t>11 1 01 S0140</t>
  </si>
  <si>
    <t>Иные закупки товаров, работ и услуг для обеспечения государственных (муниципальных) нужд</t>
  </si>
  <si>
    <t>240</t>
  </si>
  <si>
    <t>1Н 0 01 S4770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</si>
  <si>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</si>
  <si>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от "4"декабря 2019 г.  № 40</t>
  </si>
  <si>
    <t>(в редакции решения совета депутатов</t>
  </si>
  <si>
    <t>06 1 01 13780</t>
  </si>
  <si>
    <t>Организация системы оповещения по ГО и ЧС</t>
  </si>
  <si>
    <t>1А 0 00 R4970</t>
  </si>
  <si>
    <t>Реализация мероприятий по обеспечению жильем молодых семей</t>
  </si>
  <si>
    <t>76 0 04 16410</t>
  </si>
  <si>
    <t>76 0 0416410</t>
  </si>
  <si>
    <t>Реализация мероприятий по газификации д.Назия</t>
  </si>
  <si>
    <t>7D 0 01 00000</t>
  </si>
  <si>
    <t>7D 0 01 S4750</t>
  </si>
  <si>
    <t>Основное мероприятие "Дворовые территории"</t>
  </si>
  <si>
    <t>Реализация мероприятий по благоустройству дворовых территорий муниципальных образований Ленинградской области</t>
  </si>
  <si>
    <t>1004</t>
  </si>
  <si>
    <t>Охрана семьи и детства</t>
  </si>
  <si>
    <t>98 9 09 10010</t>
  </si>
  <si>
    <t>700</t>
  </si>
  <si>
    <t>1301</t>
  </si>
  <si>
    <t>Обслуживание государственного (муниципального)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</si>
  <si>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</si>
  <si>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</si>
  <si>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от "16" декабря  2020г № 47)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</si>
</sst>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14">
    <font>
      <sz val="10"/>
      <name val="Arial Cyr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Arial"/>
      <family val="2"/>
      <charset val="204"/>
    </font>
    <font>
      <i/>
      <sz val="12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b/>
      <sz val="12"/>
      <name val="Arial Cyr"/>
      <family val="2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2"/>
      <name val="Times New Roman"/>
      <family val="1"/>
      <charset val="204"/>
    </font>
    <font>
      <b/>
      <sz val="16"/>
      <name val="Arial"/>
      <family val="2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9">
    <border>
      <left/>
      <right/>
      <top/>
      <bottom/>
      <diagonal/>
    </border>
    <border>
      <left style="thin">
        <color indexed="64"/>
      </left>
      <right style="double">
        <color indexed="8"/>
      </right>
      <top style="medium">
        <color indexed="64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64"/>
      </top>
      <bottom style="double">
        <color indexed="8"/>
      </bottom>
      <diagonal/>
    </border>
    <border>
      <left style="double">
        <color indexed="8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left" wrapText="1"/>
    </xf>
    <xf numFmtId="49" fontId="5" fillId="2" borderId="6" xfId="0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right"/>
    </xf>
    <xf numFmtId="49" fontId="6" fillId="2" borderId="8" xfId="0" applyNumberFormat="1" applyFont="1" applyFill="1" applyBorder="1" applyAlignment="1">
      <alignment horizontal="left" wrapText="1"/>
    </xf>
    <xf numFmtId="49" fontId="8" fillId="2" borderId="14" xfId="0" applyNumberFormat="1" applyFont="1" applyFill="1" applyBorder="1" applyAlignment="1">
      <alignment horizontal="left" wrapText="1"/>
    </xf>
    <xf numFmtId="49" fontId="8" fillId="2" borderId="16" xfId="0" applyNumberFormat="1" applyFont="1" applyFill="1" applyBorder="1" applyAlignment="1">
      <alignment horizontal="left" wrapText="1"/>
    </xf>
    <xf numFmtId="0" fontId="6" fillId="2" borderId="5" xfId="0" applyNumberFormat="1" applyFont="1" applyFill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right"/>
    </xf>
    <xf numFmtId="0" fontId="4" fillId="2" borderId="18" xfId="0" applyNumberFormat="1" applyFont="1" applyFill="1" applyBorder="1" applyAlignment="1">
      <alignment horizontal="left" wrapText="1"/>
    </xf>
    <xf numFmtId="49" fontId="4" fillId="2" borderId="19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right"/>
    </xf>
    <xf numFmtId="49" fontId="9" fillId="2" borderId="15" xfId="0" applyNumberFormat="1" applyFont="1" applyFill="1" applyBorder="1" applyAlignment="1">
      <alignment horizontal="center"/>
    </xf>
    <xf numFmtId="164" fontId="9" fillId="2" borderId="21" xfId="0" applyNumberFormat="1" applyFont="1" applyFill="1" applyBorder="1" applyAlignment="1">
      <alignment horizontal="right"/>
    </xf>
    <xf numFmtId="49" fontId="8" fillId="2" borderId="22" xfId="0" applyNumberFormat="1" applyFont="1" applyFill="1" applyBorder="1" applyAlignment="1">
      <alignment horizontal="left" wrapText="1"/>
    </xf>
    <xf numFmtId="49" fontId="9" fillId="2" borderId="17" xfId="0" applyNumberFormat="1" applyFont="1" applyFill="1" applyBorder="1" applyAlignment="1">
      <alignment horizontal="center"/>
    </xf>
    <xf numFmtId="164" fontId="9" fillId="2" borderId="23" xfId="0" applyNumberFormat="1" applyFont="1" applyFill="1" applyBorder="1" applyAlignment="1">
      <alignment horizontal="right"/>
    </xf>
    <xf numFmtId="49" fontId="6" fillId="2" borderId="24" xfId="0" applyNumberFormat="1" applyFont="1" applyFill="1" applyBorder="1" applyAlignment="1">
      <alignment horizontal="left" wrapText="1"/>
    </xf>
    <xf numFmtId="49" fontId="9" fillId="2" borderId="25" xfId="0" applyNumberFormat="1" applyFont="1" applyFill="1" applyBorder="1" applyAlignment="1">
      <alignment horizontal="center"/>
    </xf>
    <xf numFmtId="164" fontId="5" fillId="2" borderId="20" xfId="0" applyNumberFormat="1" applyFont="1" applyFill="1" applyBorder="1" applyAlignment="1">
      <alignment horizontal="right"/>
    </xf>
    <xf numFmtId="0" fontId="4" fillId="2" borderId="8" xfId="0" applyNumberFormat="1" applyFont="1" applyFill="1" applyBorder="1" applyAlignment="1">
      <alignment horizontal="left" wrapText="1"/>
    </xf>
    <xf numFmtId="49" fontId="4" fillId="2" borderId="9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right"/>
    </xf>
    <xf numFmtId="49" fontId="9" fillId="2" borderId="27" xfId="0" applyNumberFormat="1" applyFont="1" applyFill="1" applyBorder="1" applyAlignment="1">
      <alignment horizontal="left" wrapText="1"/>
    </xf>
    <xf numFmtId="164" fontId="9" fillId="2" borderId="28" xfId="0" applyNumberFormat="1" applyFont="1" applyFill="1" applyBorder="1" applyAlignment="1">
      <alignment horizontal="right"/>
    </xf>
    <xf numFmtId="164" fontId="9" fillId="2" borderId="29" xfId="0" applyNumberFormat="1" applyFont="1" applyFill="1" applyBorder="1" applyAlignment="1">
      <alignment horizontal="right"/>
    </xf>
    <xf numFmtId="0" fontId="10" fillId="2" borderId="5" xfId="0" applyNumberFormat="1" applyFont="1" applyFill="1" applyBorder="1" applyAlignment="1">
      <alignment horizontal="left" wrapText="1"/>
    </xf>
    <xf numFmtId="49" fontId="10" fillId="2" borderId="6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right"/>
    </xf>
    <xf numFmtId="0" fontId="10" fillId="2" borderId="8" xfId="0" applyNumberFormat="1" applyFont="1" applyFill="1" applyBorder="1" applyAlignment="1">
      <alignment horizontal="left" wrapText="1"/>
    </xf>
    <xf numFmtId="49" fontId="10" fillId="2" borderId="9" xfId="0" applyNumberFormat="1" applyFont="1" applyFill="1" applyBorder="1" applyAlignment="1">
      <alignment horizontal="center"/>
    </xf>
    <xf numFmtId="164" fontId="10" fillId="2" borderId="10" xfId="0" applyNumberFormat="1" applyFont="1" applyFill="1" applyBorder="1" applyAlignment="1">
      <alignment horizontal="right"/>
    </xf>
    <xf numFmtId="0" fontId="4" fillId="2" borderId="11" xfId="0" applyNumberFormat="1" applyFont="1" applyFill="1" applyBorder="1" applyAlignment="1">
      <alignment horizontal="left" wrapText="1"/>
    </xf>
    <xf numFmtId="49" fontId="4" fillId="2" borderId="12" xfId="0" applyNumberFormat="1" applyFont="1" applyFill="1" applyBorder="1" applyAlignment="1">
      <alignment horizontal="center"/>
    </xf>
    <xf numFmtId="164" fontId="4" fillId="2" borderId="30" xfId="0" applyNumberFormat="1" applyFont="1" applyFill="1" applyBorder="1" applyAlignment="1">
      <alignment horizontal="right"/>
    </xf>
    <xf numFmtId="49" fontId="5" fillId="2" borderId="11" xfId="0" applyNumberFormat="1" applyFont="1" applyFill="1" applyBorder="1" applyAlignment="1">
      <alignment horizontal="left" wrapText="1"/>
    </xf>
    <xf numFmtId="49" fontId="5" fillId="2" borderId="12" xfId="0" applyNumberFormat="1" applyFont="1" applyFill="1" applyBorder="1" applyAlignment="1">
      <alignment horizontal="center"/>
    </xf>
    <xf numFmtId="49" fontId="8" fillId="2" borderId="12" xfId="0" applyNumberFormat="1" applyFont="1" applyFill="1" applyBorder="1" applyAlignment="1">
      <alignment horizontal="center"/>
    </xf>
    <xf numFmtId="0" fontId="10" fillId="2" borderId="31" xfId="0" applyNumberFormat="1" applyFont="1" applyFill="1" applyBorder="1" applyAlignment="1">
      <alignment horizontal="left" wrapText="1"/>
    </xf>
    <xf numFmtId="0" fontId="10" fillId="2" borderId="32" xfId="0" applyNumberFormat="1" applyFont="1" applyFill="1" applyBorder="1" applyAlignment="1">
      <alignment horizontal="left" wrapText="1"/>
    </xf>
    <xf numFmtId="0" fontId="4" fillId="2" borderId="33" xfId="0" applyNumberFormat="1" applyFont="1" applyFill="1" applyBorder="1" applyAlignment="1">
      <alignment horizontal="left" wrapText="1"/>
    </xf>
    <xf numFmtId="49" fontId="5" fillId="2" borderId="33" xfId="0" applyNumberFormat="1" applyFont="1" applyFill="1" applyBorder="1" applyAlignment="1">
      <alignment horizontal="left" wrapText="1"/>
    </xf>
    <xf numFmtId="49" fontId="5" fillId="2" borderId="34" xfId="0" applyNumberFormat="1" applyFont="1" applyFill="1" applyBorder="1" applyAlignment="1">
      <alignment horizontal="center"/>
    </xf>
    <xf numFmtId="49" fontId="8" fillId="2" borderId="34" xfId="0" applyNumberFormat="1" applyFont="1" applyFill="1" applyBorder="1" applyAlignment="1">
      <alignment horizontal="center"/>
    </xf>
    <xf numFmtId="164" fontId="5" fillId="2" borderId="35" xfId="0" applyNumberFormat="1" applyFont="1" applyFill="1" applyBorder="1" applyAlignment="1">
      <alignment horizontal="right"/>
    </xf>
    <xf numFmtId="49" fontId="8" fillId="2" borderId="25" xfId="0" applyNumberFormat="1" applyFont="1" applyFill="1" applyBorder="1" applyAlignment="1">
      <alignment horizontal="center"/>
    </xf>
    <xf numFmtId="49" fontId="5" fillId="2" borderId="25" xfId="0" applyNumberFormat="1" applyFont="1" applyFill="1" applyBorder="1" applyAlignment="1">
      <alignment horizontal="center"/>
    </xf>
    <xf numFmtId="164" fontId="8" fillId="2" borderId="21" xfId="0" applyNumberFormat="1" applyFont="1" applyFill="1" applyBorder="1" applyAlignment="1">
      <alignment horizontal="right"/>
    </xf>
    <xf numFmtId="164" fontId="8" fillId="2" borderId="23" xfId="0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164" fontId="5" fillId="2" borderId="36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center"/>
    </xf>
    <xf numFmtId="164" fontId="10" fillId="2" borderId="36" xfId="0" applyNumberFormat="1" applyFont="1" applyFill="1" applyBorder="1" applyAlignment="1">
      <alignment horizontal="right"/>
    </xf>
    <xf numFmtId="0" fontId="4" fillId="2" borderId="37" xfId="0" applyNumberFormat="1" applyFont="1" applyFill="1" applyBorder="1" applyAlignment="1">
      <alignment horizontal="left" wrapText="1"/>
    </xf>
    <xf numFmtId="49" fontId="4" fillId="2" borderId="25" xfId="0" applyNumberFormat="1" applyFont="1" applyFill="1" applyBorder="1" applyAlignment="1">
      <alignment horizontal="center"/>
    </xf>
    <xf numFmtId="49" fontId="8" fillId="2" borderId="11" xfId="0" applyNumberFormat="1" applyFont="1" applyFill="1" applyBorder="1" applyAlignment="1">
      <alignment horizontal="left" wrapText="1"/>
    </xf>
    <xf numFmtId="49" fontId="9" fillId="2" borderId="12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right"/>
    </xf>
    <xf numFmtId="49" fontId="4" fillId="2" borderId="24" xfId="0" applyNumberFormat="1" applyFont="1" applyFill="1" applyBorder="1" applyAlignment="1">
      <alignment horizontal="left" wrapText="1"/>
    </xf>
    <xf numFmtId="164" fontId="6" fillId="2" borderId="20" xfId="0" applyNumberFormat="1" applyFont="1" applyFill="1" applyBorder="1" applyAlignment="1">
      <alignment horizontal="right"/>
    </xf>
    <xf numFmtId="49" fontId="8" fillId="2" borderId="38" xfId="0" applyNumberFormat="1" applyFont="1" applyFill="1" applyBorder="1" applyAlignment="1">
      <alignment horizontal="left" wrapText="1"/>
    </xf>
    <xf numFmtId="49" fontId="7" fillId="2" borderId="9" xfId="0" applyNumberFormat="1" applyFont="1" applyFill="1" applyBorder="1" applyAlignment="1">
      <alignment horizontal="center"/>
    </xf>
    <xf numFmtId="164" fontId="10" fillId="2" borderId="26" xfId="0" applyNumberFormat="1" applyFont="1" applyFill="1" applyBorder="1" applyAlignment="1">
      <alignment horizontal="right"/>
    </xf>
    <xf numFmtId="164" fontId="4" fillId="2" borderId="13" xfId="0" applyNumberFormat="1" applyFont="1" applyFill="1" applyBorder="1" applyAlignment="1">
      <alignment horizontal="right"/>
    </xf>
    <xf numFmtId="165" fontId="9" fillId="2" borderId="21" xfId="0" applyNumberFormat="1" applyFont="1" applyFill="1" applyBorder="1" applyAlignment="1">
      <alignment horizontal="right"/>
    </xf>
    <xf numFmtId="165" fontId="9" fillId="2" borderId="23" xfId="0" applyNumberFormat="1" applyFont="1" applyFill="1" applyBorder="1" applyAlignment="1">
      <alignment horizontal="right"/>
    </xf>
    <xf numFmtId="49" fontId="10" fillId="2" borderId="33" xfId="0" applyNumberFormat="1" applyFont="1" applyFill="1" applyBorder="1" applyAlignment="1">
      <alignment horizontal="left" wrapText="1"/>
    </xf>
    <xf numFmtId="49" fontId="10" fillId="2" borderId="12" xfId="0" applyNumberFormat="1" applyFont="1" applyFill="1" applyBorder="1" applyAlignment="1">
      <alignment horizontal="center"/>
    </xf>
    <xf numFmtId="164" fontId="10" fillId="2" borderId="13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 wrapText="1"/>
    </xf>
    <xf numFmtId="164" fontId="6" fillId="2" borderId="36" xfId="0" applyNumberFormat="1" applyFont="1" applyFill="1" applyBorder="1" applyAlignment="1">
      <alignment horizontal="right"/>
    </xf>
    <xf numFmtId="49" fontId="4" fillId="2" borderId="5" xfId="0" applyNumberFormat="1" applyFont="1" applyFill="1" applyBorder="1" applyAlignment="1">
      <alignment horizontal="left" wrapText="1"/>
    </xf>
    <xf numFmtId="49" fontId="4" fillId="2" borderId="6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right"/>
    </xf>
    <xf numFmtId="49" fontId="9" fillId="2" borderId="19" xfId="0" applyNumberFormat="1" applyFont="1" applyFill="1" applyBorder="1" applyAlignment="1">
      <alignment horizontal="center"/>
    </xf>
    <xf numFmtId="164" fontId="9" fillId="2" borderId="39" xfId="0" applyNumberFormat="1" applyFont="1" applyFill="1" applyBorder="1" applyAlignment="1">
      <alignment horizontal="right"/>
    </xf>
    <xf numFmtId="49" fontId="10" fillId="2" borderId="5" xfId="0" applyNumberFormat="1" applyFont="1" applyFill="1" applyBorder="1" applyAlignment="1">
      <alignment horizontal="left" wrapText="1"/>
    </xf>
    <xf numFmtId="49" fontId="4" fillId="2" borderId="33" xfId="0" applyNumberFormat="1" applyFont="1" applyFill="1" applyBorder="1" applyAlignment="1">
      <alignment horizontal="left" wrapText="1"/>
    </xf>
    <xf numFmtId="164" fontId="9" fillId="2" borderId="30" xfId="0" applyNumberFormat="1" applyFont="1" applyFill="1" applyBorder="1" applyAlignment="1">
      <alignment horizontal="right"/>
    </xf>
    <xf numFmtId="49" fontId="9" fillId="2" borderId="11" xfId="0" applyNumberFormat="1" applyFont="1" applyFill="1" applyBorder="1" applyAlignment="1">
      <alignment horizontal="left" wrapText="1"/>
    </xf>
    <xf numFmtId="166" fontId="10" fillId="2" borderId="33" xfId="0" applyNumberFormat="1" applyFont="1" applyFill="1" applyBorder="1" applyAlignment="1">
      <alignment horizontal="left" wrapText="1"/>
    </xf>
    <xf numFmtId="49" fontId="9" fillId="2" borderId="34" xfId="0" applyNumberFormat="1" applyFont="1" applyFill="1" applyBorder="1" applyAlignment="1">
      <alignment horizontal="center"/>
    </xf>
    <xf numFmtId="49" fontId="9" fillId="2" borderId="14" xfId="0" applyNumberFormat="1" applyFont="1" applyFill="1" applyBorder="1" applyAlignment="1">
      <alignment horizontal="left" wrapText="1"/>
    </xf>
    <xf numFmtId="49" fontId="8" fillId="2" borderId="27" xfId="0" applyNumberFormat="1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center"/>
    </xf>
    <xf numFmtId="49" fontId="9" fillId="2" borderId="40" xfId="0" applyNumberFormat="1" applyFont="1" applyFill="1" applyBorder="1" applyAlignment="1">
      <alignment horizontal="center"/>
    </xf>
    <xf numFmtId="49" fontId="9" fillId="2" borderId="41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 wrapText="1"/>
    </xf>
    <xf numFmtId="0" fontId="9" fillId="2" borderId="15" xfId="0" applyNumberFormat="1" applyFont="1" applyFill="1" applyBorder="1" applyAlignment="1">
      <alignment horizontal="center"/>
    </xf>
    <xf numFmtId="0" fontId="9" fillId="2" borderId="17" xfId="0" applyNumberFormat="1" applyFont="1" applyFill="1" applyBorder="1" applyAlignment="1">
      <alignment horizontal="center"/>
    </xf>
    <xf numFmtId="49" fontId="8" fillId="2" borderId="42" xfId="0" applyNumberFormat="1" applyFont="1" applyFill="1" applyBorder="1" applyAlignment="1">
      <alignment horizontal="left" wrapText="1"/>
    </xf>
    <xf numFmtId="49" fontId="8" fillId="2" borderId="15" xfId="0" applyNumberFormat="1" applyFont="1" applyFill="1" applyBorder="1" applyAlignment="1">
      <alignment horizontal="center"/>
    </xf>
    <xf numFmtId="164" fontId="8" fillId="2" borderId="30" xfId="0" applyNumberFormat="1" applyFont="1" applyFill="1" applyBorder="1" applyAlignment="1">
      <alignment horizontal="right"/>
    </xf>
    <xf numFmtId="49" fontId="4" fillId="2" borderId="18" xfId="0" applyNumberFormat="1" applyFont="1" applyFill="1" applyBorder="1" applyAlignment="1">
      <alignment horizontal="left" wrapText="1"/>
    </xf>
    <xf numFmtId="0" fontId="4" fillId="2" borderId="12" xfId="0" applyNumberFormat="1" applyFont="1" applyFill="1" applyBorder="1" applyAlignment="1">
      <alignment horizontal="center"/>
    </xf>
    <xf numFmtId="49" fontId="8" fillId="2" borderId="19" xfId="0" applyNumberFormat="1" applyFont="1" applyFill="1" applyBorder="1" applyAlignment="1">
      <alignment horizontal="center"/>
    </xf>
    <xf numFmtId="164" fontId="4" fillId="2" borderId="43" xfId="0" applyNumberFormat="1" applyFont="1" applyFill="1" applyBorder="1" applyAlignment="1">
      <alignment horizontal="right"/>
    </xf>
    <xf numFmtId="0" fontId="8" fillId="2" borderId="22" xfId="0" applyFont="1" applyFill="1" applyBorder="1" applyAlignment="1">
      <alignment horizontal="left" wrapText="1"/>
    </xf>
    <xf numFmtId="49" fontId="5" fillId="2" borderId="44" xfId="0" applyNumberFormat="1" applyFont="1" applyFill="1" applyBorder="1" applyAlignment="1">
      <alignment horizontal="left" wrapText="1"/>
    </xf>
    <xf numFmtId="49" fontId="5" fillId="2" borderId="45" xfId="0" applyNumberFormat="1" applyFont="1" applyFill="1" applyBorder="1" applyAlignment="1">
      <alignment horizontal="center"/>
    </xf>
    <xf numFmtId="49" fontId="8" fillId="2" borderId="9" xfId="0" applyNumberFormat="1" applyFont="1" applyFill="1" applyBorder="1" applyAlignment="1">
      <alignment horizontal="center"/>
    </xf>
    <xf numFmtId="49" fontId="8" fillId="2" borderId="17" xfId="0" applyNumberFormat="1" applyFont="1" applyFill="1" applyBorder="1" applyAlignment="1">
      <alignment horizontal="center"/>
    </xf>
    <xf numFmtId="164" fontId="8" fillId="2" borderId="28" xfId="0" applyNumberFormat="1" applyFont="1" applyFill="1" applyBorder="1" applyAlignment="1">
      <alignment horizontal="right"/>
    </xf>
    <xf numFmtId="164" fontId="8" fillId="2" borderId="47" xfId="0" applyNumberFormat="1" applyFont="1" applyFill="1" applyBorder="1" applyAlignment="1">
      <alignment horizontal="right"/>
    </xf>
    <xf numFmtId="164" fontId="4" fillId="2" borderId="10" xfId="0" applyNumberFormat="1" applyFont="1" applyFill="1" applyBorder="1" applyAlignment="1">
      <alignment horizontal="right"/>
    </xf>
    <xf numFmtId="165" fontId="9" fillId="2" borderId="13" xfId="0" applyNumberFormat="1" applyFont="1" applyFill="1" applyBorder="1" applyAlignment="1">
      <alignment horizontal="right"/>
    </xf>
    <xf numFmtId="49" fontId="8" fillId="2" borderId="48" xfId="0" applyNumberFormat="1" applyFont="1" applyFill="1" applyBorder="1" applyAlignment="1">
      <alignment horizontal="left" wrapText="1"/>
    </xf>
    <xf numFmtId="49" fontId="9" fillId="2" borderId="49" xfId="0" applyNumberFormat="1" applyFont="1" applyFill="1" applyBorder="1" applyAlignment="1">
      <alignment horizontal="center"/>
    </xf>
    <xf numFmtId="165" fontId="9" fillId="2" borderId="50" xfId="0" applyNumberFormat="1" applyFont="1" applyFill="1" applyBorder="1" applyAlignment="1">
      <alignment horizontal="right"/>
    </xf>
    <xf numFmtId="49" fontId="9" fillId="2" borderId="51" xfId="0" applyNumberFormat="1" applyFont="1" applyFill="1" applyBorder="1" applyAlignment="1">
      <alignment horizontal="center"/>
    </xf>
    <xf numFmtId="165" fontId="9" fillId="2" borderId="29" xfId="0" applyNumberFormat="1" applyFont="1" applyFill="1" applyBorder="1" applyAlignment="1">
      <alignment horizontal="right"/>
    </xf>
    <xf numFmtId="49" fontId="6" fillId="2" borderId="53" xfId="0" applyNumberFormat="1" applyFont="1" applyFill="1" applyBorder="1" applyAlignment="1">
      <alignment horizontal="left" wrapText="1"/>
    </xf>
    <xf numFmtId="165" fontId="5" fillId="2" borderId="36" xfId="0" applyNumberFormat="1" applyFont="1" applyFill="1" applyBorder="1" applyAlignment="1">
      <alignment horizontal="right"/>
    </xf>
    <xf numFmtId="49" fontId="6" fillId="2" borderId="52" xfId="0" applyNumberFormat="1" applyFont="1" applyFill="1" applyBorder="1" applyAlignment="1">
      <alignment horizontal="left" wrapText="1"/>
    </xf>
    <xf numFmtId="0" fontId="8" fillId="2" borderId="54" xfId="0" applyNumberFormat="1" applyFont="1" applyFill="1" applyBorder="1" applyAlignment="1">
      <alignment horizontal="left" wrapText="1"/>
    </xf>
    <xf numFmtId="49" fontId="6" fillId="2" borderId="55" xfId="0" applyNumberFormat="1" applyFont="1" applyFill="1" applyBorder="1" applyAlignment="1">
      <alignment horizontal="left" wrapText="1"/>
    </xf>
    <xf numFmtId="164" fontId="7" fillId="2" borderId="39" xfId="0" applyNumberFormat="1" applyFont="1" applyFill="1" applyBorder="1" applyAlignment="1">
      <alignment horizontal="right"/>
    </xf>
    <xf numFmtId="164" fontId="6" fillId="2" borderId="26" xfId="0" applyNumberFormat="1" applyFont="1" applyFill="1" applyBorder="1" applyAlignment="1">
      <alignment horizontal="right"/>
    </xf>
    <xf numFmtId="165" fontId="4" fillId="2" borderId="30" xfId="0" applyNumberFormat="1" applyFont="1" applyFill="1" applyBorder="1" applyAlignment="1">
      <alignment horizontal="right"/>
    </xf>
    <xf numFmtId="164" fontId="4" fillId="2" borderId="39" xfId="0" applyNumberFormat="1" applyFont="1" applyFill="1" applyBorder="1" applyAlignment="1">
      <alignment horizontal="right"/>
    </xf>
    <xf numFmtId="0" fontId="0" fillId="2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/>
    </xf>
    <xf numFmtId="49" fontId="9" fillId="0" borderId="12" xfId="0" applyNumberFormat="1" applyFont="1" applyFill="1" applyBorder="1" applyAlignment="1">
      <alignment horizontal="center"/>
    </xf>
    <xf numFmtId="49" fontId="9" fillId="0" borderId="19" xfId="0" applyNumberFormat="1" applyFont="1" applyFill="1" applyBorder="1" applyAlignment="1">
      <alignment horizontal="center"/>
    </xf>
    <xf numFmtId="49" fontId="9" fillId="0" borderId="17" xfId="0" applyNumberFormat="1" applyFont="1" applyFill="1" applyBorder="1" applyAlignment="1">
      <alignment horizontal="center"/>
    </xf>
    <xf numFmtId="49" fontId="6" fillId="2" borderId="42" xfId="0" applyNumberFormat="1" applyFont="1" applyFill="1" applyBorder="1" applyAlignment="1">
      <alignment horizontal="left" wrapText="1"/>
    </xf>
    <xf numFmtId="2" fontId="4" fillId="2" borderId="55" xfId="0" applyNumberFormat="1" applyFont="1" applyFill="1" applyBorder="1" applyAlignment="1">
      <alignment horizontal="left" wrapText="1"/>
    </xf>
    <xf numFmtId="2" fontId="6" fillId="2" borderId="5" xfId="0" applyNumberFormat="1" applyFont="1" applyFill="1" applyBorder="1" applyAlignment="1">
      <alignment horizontal="left" wrapText="1"/>
    </xf>
    <xf numFmtId="164" fontId="9" fillId="2" borderId="20" xfId="0" applyNumberFormat="1" applyFont="1" applyFill="1" applyBorder="1" applyAlignment="1">
      <alignment horizontal="right"/>
    </xf>
    <xf numFmtId="164" fontId="8" fillId="2" borderId="36" xfId="0" applyNumberFormat="1" applyFont="1" applyFill="1" applyBorder="1" applyAlignment="1">
      <alignment horizontal="right"/>
    </xf>
    <xf numFmtId="164" fontId="5" fillId="2" borderId="46" xfId="0" applyNumberFormat="1" applyFont="1" applyFill="1" applyBorder="1" applyAlignment="1">
      <alignment horizontal="right"/>
    </xf>
    <xf numFmtId="49" fontId="9" fillId="2" borderId="57" xfId="0" applyNumberFormat="1" applyFont="1" applyFill="1" applyBorder="1" applyAlignment="1">
      <alignment horizontal="center"/>
    </xf>
    <xf numFmtId="49" fontId="8" fillId="2" borderId="58" xfId="0" applyNumberFormat="1" applyFont="1" applyFill="1" applyBorder="1" applyAlignment="1">
      <alignment horizontal="center"/>
    </xf>
    <xf numFmtId="49" fontId="8" fillId="2" borderId="56" xfId="0" applyNumberFormat="1" applyFont="1" applyFill="1" applyBorder="1" applyAlignment="1">
      <alignment horizontal="left" wrapText="1"/>
    </xf>
    <xf numFmtId="49" fontId="4" fillId="2" borderId="52" xfId="0" applyNumberFormat="1" applyFont="1" applyFill="1" applyBorder="1" applyAlignment="1">
      <alignment horizontal="left" wrapText="1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3"/>
  <sheetViews>
    <sheetView showGridLines="0" tabSelected="1" view="pageBreakPreview" zoomScale="75" zoomScaleSheetLayoutView="75" workbookViewId="0">
      <selection activeCell="K11" sqref="K11"/>
    </sheetView>
  </sheetViews>
  <sheetFormatPr defaultColWidth="8.85546875" defaultRowHeight="12.75"/>
  <cols>
    <col min="1" max="1" width="86" style="125" customWidth="1"/>
    <col min="2" max="2" width="18.7109375" style="1" customWidth="1"/>
    <col min="3" max="3" width="9.28515625" style="1" customWidth="1"/>
    <col min="4" max="4" width="11.7109375" style="1" customWidth="1"/>
    <col min="5" max="5" width="21.140625" style="1" customWidth="1"/>
    <col min="6" max="16384" width="8.85546875" style="1"/>
  </cols>
  <sheetData>
    <row r="1" spans="1:5" ht="15.75" customHeight="1">
      <c r="A1" s="144" t="s">
        <v>0</v>
      </c>
      <c r="B1" s="144"/>
      <c r="C1" s="144"/>
      <c r="D1" s="144"/>
      <c r="E1" s="144"/>
    </row>
    <row r="2" spans="1:5" ht="15.75">
      <c r="A2" s="145" t="s">
        <v>1</v>
      </c>
      <c r="B2" s="145"/>
      <c r="C2" s="145"/>
      <c r="D2" s="145"/>
      <c r="E2" s="145"/>
    </row>
    <row r="3" spans="1:5" ht="15.75">
      <c r="A3" s="142"/>
      <c r="B3" s="145" t="s">
        <v>38</v>
      </c>
      <c r="C3" s="145"/>
      <c r="D3" s="145"/>
      <c r="E3" s="145"/>
    </row>
    <row r="4" spans="1:5" ht="15.75">
      <c r="A4" s="145" t="s">
        <v>39</v>
      </c>
      <c r="B4" s="145"/>
      <c r="C4" s="145"/>
      <c r="D4" s="145"/>
      <c r="E4" s="145"/>
    </row>
    <row r="5" spans="1:5" ht="15.75">
      <c r="A5" s="145" t="s">
        <v>41</v>
      </c>
      <c r="B5" s="145"/>
      <c r="C5" s="145"/>
      <c r="D5" s="145"/>
      <c r="E5" s="145"/>
    </row>
    <row r="6" spans="1:5" ht="15.75">
      <c r="A6" s="142"/>
      <c r="B6" s="145" t="s">
        <v>40</v>
      </c>
      <c r="C6" s="145"/>
      <c r="D6" s="145"/>
      <c r="E6" s="145"/>
    </row>
    <row r="7" spans="1:5" ht="15.75">
      <c r="A7" s="143" t="s">
        <v>256</v>
      </c>
      <c r="B7" s="143"/>
      <c r="C7" s="143"/>
      <c r="D7" s="143"/>
      <c r="E7" s="143"/>
    </row>
    <row r="8" spans="1:5" ht="15.75">
      <c r="B8" s="144" t="s">
        <v>193</v>
      </c>
      <c r="C8" s="144"/>
      <c r="D8" s="144"/>
      <c r="E8" s="144"/>
    </row>
    <row r="9" spans="1:5" ht="15.75" customHeight="1">
      <c r="A9" s="145" t="s">
        <v>257</v>
      </c>
      <c r="B9" s="145"/>
      <c r="C9" s="145"/>
      <c r="D9" s="145"/>
      <c r="E9" s="145"/>
    </row>
    <row r="10" spans="1:5" ht="15.75" customHeight="1">
      <c r="A10" s="145" t="s">
        <v>277</v>
      </c>
      <c r="B10" s="145"/>
      <c r="C10" s="145"/>
      <c r="D10" s="145"/>
      <c r="E10" s="145"/>
    </row>
    <row r="11" spans="1:5" ht="97.5" customHeight="1">
      <c r="A11" s="146" t="s">
        <v>244</v>
      </c>
      <c r="B11" s="146"/>
      <c r="C11" s="146"/>
      <c r="D11" s="146"/>
      <c r="E11" s="146"/>
    </row>
    <row r="12" spans="1:5" ht="14.1" customHeight="1" thickBot="1"/>
    <row r="13" spans="1:5" ht="43.5" customHeight="1" thickBot="1">
      <c r="A13" s="126" t="s">
        <v>2</v>
      </c>
      <c r="B13" s="2" t="s">
        <v>4</v>
      </c>
      <c r="C13" s="2" t="s">
        <v>5</v>
      </c>
      <c r="D13" s="2" t="s">
        <v>3</v>
      </c>
      <c r="E13" s="3" t="s">
        <v>6</v>
      </c>
    </row>
    <row r="14" spans="1:5" ht="17.649999999999999" customHeight="1" thickTop="1" thickBot="1">
      <c r="A14" s="4">
        <v>1</v>
      </c>
      <c r="B14" s="4">
        <v>2</v>
      </c>
      <c r="C14" s="4">
        <v>3</v>
      </c>
      <c r="D14" s="4">
        <v>4</v>
      </c>
      <c r="E14" s="4">
        <v>5</v>
      </c>
    </row>
    <row r="15" spans="1:5" ht="88.5" customHeight="1">
      <c r="A15" s="11" t="s">
        <v>61</v>
      </c>
      <c r="B15" s="6" t="s">
        <v>62</v>
      </c>
      <c r="C15" s="6"/>
      <c r="D15" s="6"/>
      <c r="E15" s="7">
        <f>E16+E32+E37</f>
        <v>204.1</v>
      </c>
    </row>
    <row r="16" spans="1:5" ht="66" customHeight="1">
      <c r="A16" s="11" t="s">
        <v>63</v>
      </c>
      <c r="B16" s="12" t="s">
        <v>65</v>
      </c>
      <c r="C16" s="12"/>
      <c r="D16" s="12"/>
      <c r="E16" s="13">
        <f>E17+E24+E28</f>
        <v>138.1</v>
      </c>
    </row>
    <row r="17" spans="1:5" ht="45" customHeight="1">
      <c r="A17" s="11" t="s">
        <v>66</v>
      </c>
      <c r="B17" s="12" t="s">
        <v>64</v>
      </c>
      <c r="C17" s="12"/>
      <c r="D17" s="12"/>
      <c r="E17" s="13">
        <f>E18+E21</f>
        <v>115.6</v>
      </c>
    </row>
    <row r="18" spans="1:5" ht="38.25" customHeight="1">
      <c r="A18" s="14" t="s">
        <v>67</v>
      </c>
      <c r="B18" s="15" t="s">
        <v>69</v>
      </c>
      <c r="C18" s="15"/>
      <c r="D18" s="15"/>
      <c r="E18" s="16">
        <f>E19</f>
        <v>0</v>
      </c>
    </row>
    <row r="19" spans="1:5" ht="33.6" customHeight="1">
      <c r="A19" s="9" t="s">
        <v>239</v>
      </c>
      <c r="B19" s="17" t="s">
        <v>69</v>
      </c>
      <c r="C19" s="17" t="s">
        <v>238</v>
      </c>
      <c r="D19" s="17"/>
      <c r="E19" s="18">
        <f>E20</f>
        <v>0</v>
      </c>
    </row>
    <row r="20" spans="1:5" ht="33.6" customHeight="1">
      <c r="A20" s="19" t="s">
        <v>182</v>
      </c>
      <c r="B20" s="20" t="s">
        <v>69</v>
      </c>
      <c r="C20" s="20" t="s">
        <v>238</v>
      </c>
      <c r="D20" s="20" t="s">
        <v>19</v>
      </c>
      <c r="E20" s="21">
        <f>20-20</f>
        <v>0</v>
      </c>
    </row>
    <row r="21" spans="1:5" ht="33.6" customHeight="1">
      <c r="A21" s="14" t="s">
        <v>259</v>
      </c>
      <c r="B21" s="15" t="s">
        <v>258</v>
      </c>
      <c r="C21" s="15"/>
      <c r="D21" s="15"/>
      <c r="E21" s="16">
        <f>E22</f>
        <v>115.6</v>
      </c>
    </row>
    <row r="22" spans="1:5" ht="33.6" customHeight="1">
      <c r="A22" s="9" t="s">
        <v>239</v>
      </c>
      <c r="B22" s="17" t="s">
        <v>258</v>
      </c>
      <c r="C22" s="17" t="s">
        <v>238</v>
      </c>
      <c r="D22" s="17"/>
      <c r="E22" s="18">
        <f>E23</f>
        <v>115.6</v>
      </c>
    </row>
    <row r="23" spans="1:5" ht="33.6" customHeight="1">
      <c r="A23" s="19" t="s">
        <v>182</v>
      </c>
      <c r="B23" s="20" t="s">
        <v>258</v>
      </c>
      <c r="C23" s="20" t="s">
        <v>238</v>
      </c>
      <c r="D23" s="20" t="s">
        <v>19</v>
      </c>
      <c r="E23" s="21">
        <f>57.6+81.1-23.1</f>
        <v>115.6</v>
      </c>
    </row>
    <row r="24" spans="1:5" ht="33.6" customHeight="1">
      <c r="A24" s="11" t="s">
        <v>81</v>
      </c>
      <c r="B24" s="12" t="s">
        <v>79</v>
      </c>
      <c r="C24" s="12"/>
      <c r="D24" s="12"/>
      <c r="E24" s="13">
        <f>E25</f>
        <v>0</v>
      </c>
    </row>
    <row r="25" spans="1:5" ht="33.6" customHeight="1">
      <c r="A25" s="14" t="s">
        <v>82</v>
      </c>
      <c r="B25" s="15" t="s">
        <v>80</v>
      </c>
      <c r="C25" s="15"/>
      <c r="D25" s="15"/>
      <c r="E25" s="16">
        <f>E26</f>
        <v>0</v>
      </c>
    </row>
    <row r="26" spans="1:5" ht="33.6" customHeight="1">
      <c r="A26" s="9" t="s">
        <v>239</v>
      </c>
      <c r="B26" s="17" t="s">
        <v>80</v>
      </c>
      <c r="C26" s="17" t="s">
        <v>238</v>
      </c>
      <c r="D26" s="17"/>
      <c r="E26" s="18">
        <f>E27</f>
        <v>0</v>
      </c>
    </row>
    <row r="27" spans="1:5" ht="33.6" customHeight="1">
      <c r="A27" s="19" t="s">
        <v>182</v>
      </c>
      <c r="B27" s="20" t="s">
        <v>80</v>
      </c>
      <c r="C27" s="20" t="s">
        <v>238</v>
      </c>
      <c r="D27" s="20" t="s">
        <v>19</v>
      </c>
      <c r="E27" s="21">
        <f>60-60</f>
        <v>0</v>
      </c>
    </row>
    <row r="28" spans="1:5" ht="33.6" customHeight="1">
      <c r="A28" s="22" t="s">
        <v>72</v>
      </c>
      <c r="B28" s="12" t="s">
        <v>71</v>
      </c>
      <c r="C28" s="23"/>
      <c r="D28" s="23"/>
      <c r="E28" s="24">
        <f>E29</f>
        <v>22.5</v>
      </c>
    </row>
    <row r="29" spans="1:5" ht="54" customHeight="1">
      <c r="A29" s="25" t="s">
        <v>68</v>
      </c>
      <c r="B29" s="26" t="s">
        <v>70</v>
      </c>
      <c r="C29" s="26"/>
      <c r="D29" s="26"/>
      <c r="E29" s="27">
        <f>E30</f>
        <v>22.5</v>
      </c>
    </row>
    <row r="30" spans="1:5" ht="18" customHeight="1">
      <c r="A30" s="28" t="s">
        <v>237</v>
      </c>
      <c r="B30" s="17" t="s">
        <v>70</v>
      </c>
      <c r="C30" s="17" t="s">
        <v>236</v>
      </c>
      <c r="D30" s="17"/>
      <c r="E30" s="29">
        <f>E31</f>
        <v>22.5</v>
      </c>
    </row>
    <row r="31" spans="1:5" ht="38.25" customHeight="1">
      <c r="A31" s="19" t="s">
        <v>182</v>
      </c>
      <c r="B31" s="20" t="s">
        <v>70</v>
      </c>
      <c r="C31" s="20" t="s">
        <v>236</v>
      </c>
      <c r="D31" s="20" t="s">
        <v>19</v>
      </c>
      <c r="E31" s="30">
        <f>52-29.5</f>
        <v>22.5</v>
      </c>
    </row>
    <row r="32" spans="1:5" ht="52.5" customHeight="1">
      <c r="A32" s="31" t="s">
        <v>73</v>
      </c>
      <c r="B32" s="32" t="s">
        <v>74</v>
      </c>
      <c r="C32" s="32"/>
      <c r="D32" s="32"/>
      <c r="E32" s="33">
        <f>E34</f>
        <v>66</v>
      </c>
    </row>
    <row r="33" spans="1:5" ht="30.75" customHeight="1">
      <c r="A33" s="34" t="s">
        <v>75</v>
      </c>
      <c r="B33" s="32" t="s">
        <v>76</v>
      </c>
      <c r="C33" s="35"/>
      <c r="D33" s="35"/>
      <c r="E33" s="36">
        <f>E34</f>
        <v>66</v>
      </c>
    </row>
    <row r="34" spans="1:5" ht="34.5" customHeight="1">
      <c r="A34" s="37" t="s">
        <v>77</v>
      </c>
      <c r="B34" s="38" t="s">
        <v>78</v>
      </c>
      <c r="C34" s="38"/>
      <c r="D34" s="38"/>
      <c r="E34" s="39">
        <f>E35</f>
        <v>66</v>
      </c>
    </row>
    <row r="35" spans="1:5" ht="33.6" customHeight="1">
      <c r="A35" s="9" t="s">
        <v>239</v>
      </c>
      <c r="B35" s="17" t="s">
        <v>78</v>
      </c>
      <c r="C35" s="17" t="s">
        <v>238</v>
      </c>
      <c r="D35" s="17"/>
      <c r="E35" s="18">
        <f>E36</f>
        <v>66</v>
      </c>
    </row>
    <row r="36" spans="1:5" ht="24.75" customHeight="1">
      <c r="A36" s="19" t="s">
        <v>50</v>
      </c>
      <c r="B36" s="20" t="s">
        <v>78</v>
      </c>
      <c r="C36" s="20" t="s">
        <v>238</v>
      </c>
      <c r="D36" s="20" t="s">
        <v>20</v>
      </c>
      <c r="E36" s="21">
        <f>180-50-15-49</f>
        <v>66</v>
      </c>
    </row>
    <row r="37" spans="1:5" ht="63" customHeight="1">
      <c r="A37" s="31" t="s">
        <v>128</v>
      </c>
      <c r="B37" s="32" t="s">
        <v>126</v>
      </c>
      <c r="C37" s="32"/>
      <c r="D37" s="32"/>
      <c r="E37" s="33">
        <f>E39</f>
        <v>0</v>
      </c>
    </row>
    <row r="38" spans="1:5" ht="66" customHeight="1">
      <c r="A38" s="34" t="s">
        <v>172</v>
      </c>
      <c r="B38" s="32" t="s">
        <v>127</v>
      </c>
      <c r="C38" s="35"/>
      <c r="D38" s="35"/>
      <c r="E38" s="36">
        <f>E39</f>
        <v>0</v>
      </c>
    </row>
    <row r="39" spans="1:5" ht="39" customHeight="1">
      <c r="A39" s="37" t="s">
        <v>171</v>
      </c>
      <c r="B39" s="38" t="s">
        <v>129</v>
      </c>
      <c r="C39" s="38"/>
      <c r="D39" s="38"/>
      <c r="E39" s="39">
        <f>E40</f>
        <v>0</v>
      </c>
    </row>
    <row r="40" spans="1:5" ht="33.75" customHeight="1">
      <c r="A40" s="9" t="s">
        <v>239</v>
      </c>
      <c r="B40" s="17" t="s">
        <v>129</v>
      </c>
      <c r="C40" s="17" t="s">
        <v>238</v>
      </c>
      <c r="D40" s="17"/>
      <c r="E40" s="18">
        <f>E41</f>
        <v>0</v>
      </c>
    </row>
    <row r="41" spans="1:5" ht="24.75" customHeight="1">
      <c r="A41" s="19" t="s">
        <v>21</v>
      </c>
      <c r="B41" s="20" t="s">
        <v>129</v>
      </c>
      <c r="C41" s="20" t="s">
        <v>238</v>
      </c>
      <c r="D41" s="20" t="s">
        <v>60</v>
      </c>
      <c r="E41" s="21">
        <f>50-40-10</f>
        <v>0</v>
      </c>
    </row>
    <row r="42" spans="1:5" ht="63">
      <c r="A42" s="40" t="s">
        <v>51</v>
      </c>
      <c r="B42" s="41" t="s">
        <v>83</v>
      </c>
      <c r="C42" s="42"/>
      <c r="D42" s="41"/>
      <c r="E42" s="7">
        <f>E43</f>
        <v>1403</v>
      </c>
    </row>
    <row r="43" spans="1:5" ht="60">
      <c r="A43" s="43" t="s">
        <v>84</v>
      </c>
      <c r="B43" s="32" t="s">
        <v>85</v>
      </c>
      <c r="C43" s="32"/>
      <c r="D43" s="32"/>
      <c r="E43" s="33">
        <f>E44</f>
        <v>1403</v>
      </c>
    </row>
    <row r="44" spans="1:5" ht="45">
      <c r="A44" s="44" t="s">
        <v>87</v>
      </c>
      <c r="B44" s="32" t="s">
        <v>86</v>
      </c>
      <c r="C44" s="35"/>
      <c r="D44" s="35"/>
      <c r="E44" s="36">
        <f>E45+E48</f>
        <v>1403</v>
      </c>
    </row>
    <row r="45" spans="1:5" ht="15">
      <c r="A45" s="37" t="s">
        <v>88</v>
      </c>
      <c r="B45" s="38" t="s">
        <v>89</v>
      </c>
      <c r="C45" s="38"/>
      <c r="D45" s="38"/>
      <c r="E45" s="39">
        <f>E46</f>
        <v>917.6</v>
      </c>
    </row>
    <row r="46" spans="1:5" ht="30">
      <c r="A46" s="9" t="s">
        <v>239</v>
      </c>
      <c r="B46" s="17" t="s">
        <v>90</v>
      </c>
      <c r="C46" s="17" t="s">
        <v>238</v>
      </c>
      <c r="D46" s="17"/>
      <c r="E46" s="18">
        <f>E47</f>
        <v>917.6</v>
      </c>
    </row>
    <row r="47" spans="1:5" ht="27.75" customHeight="1">
      <c r="A47" s="19" t="s">
        <v>36</v>
      </c>
      <c r="B47" s="20" t="s">
        <v>89</v>
      </c>
      <c r="C47" s="20" t="s">
        <v>238</v>
      </c>
      <c r="D47" s="20" t="s">
        <v>37</v>
      </c>
      <c r="E47" s="21">
        <f>978.5+0.1-40-21</f>
        <v>917.6</v>
      </c>
    </row>
    <row r="48" spans="1:5" ht="20.25" customHeight="1">
      <c r="A48" s="37" t="s">
        <v>250</v>
      </c>
      <c r="B48" s="38" t="s">
        <v>251</v>
      </c>
      <c r="C48" s="38"/>
      <c r="D48" s="38"/>
      <c r="E48" s="39">
        <f>E49</f>
        <v>485.4</v>
      </c>
    </row>
    <row r="49" spans="1:5" ht="30" customHeight="1">
      <c r="A49" s="9" t="s">
        <v>252</v>
      </c>
      <c r="B49" s="17" t="s">
        <v>251</v>
      </c>
      <c r="C49" s="17" t="s">
        <v>253</v>
      </c>
      <c r="D49" s="17"/>
      <c r="E49" s="18">
        <f>E50</f>
        <v>485.4</v>
      </c>
    </row>
    <row r="50" spans="1:5" ht="25.5" customHeight="1">
      <c r="A50" s="19" t="s">
        <v>36</v>
      </c>
      <c r="B50" s="20" t="s">
        <v>251</v>
      </c>
      <c r="C50" s="20" t="s">
        <v>253</v>
      </c>
      <c r="D50" s="20" t="s">
        <v>37</v>
      </c>
      <c r="E50" s="21">
        <f>139.2+56.3+302.5-12.6</f>
        <v>485.4</v>
      </c>
    </row>
    <row r="51" spans="1:5" ht="46.5" customHeight="1">
      <c r="A51" s="46" t="s">
        <v>52</v>
      </c>
      <c r="B51" s="47" t="s">
        <v>91</v>
      </c>
      <c r="C51" s="48"/>
      <c r="D51" s="47"/>
      <c r="E51" s="49">
        <f>E52</f>
        <v>60</v>
      </c>
    </row>
    <row r="52" spans="1:5" ht="30.75" customHeight="1">
      <c r="A52" s="46" t="s">
        <v>93</v>
      </c>
      <c r="B52" s="47" t="s">
        <v>92</v>
      </c>
      <c r="C52" s="50"/>
      <c r="D52" s="51"/>
      <c r="E52" s="24">
        <f>E53</f>
        <v>60</v>
      </c>
    </row>
    <row r="53" spans="1:5" ht="56.25" customHeight="1">
      <c r="A53" s="45" t="s">
        <v>94</v>
      </c>
      <c r="B53" s="38" t="s">
        <v>95</v>
      </c>
      <c r="C53" s="38"/>
      <c r="D53" s="38"/>
      <c r="E53" s="39">
        <f>E54</f>
        <v>60</v>
      </c>
    </row>
    <row r="54" spans="1:5" ht="52.5" customHeight="1">
      <c r="A54" s="28" t="s">
        <v>229</v>
      </c>
      <c r="B54" s="17" t="s">
        <v>95</v>
      </c>
      <c r="C54" s="17" t="s">
        <v>228</v>
      </c>
      <c r="D54" s="17"/>
      <c r="E54" s="52">
        <f>E55</f>
        <v>60</v>
      </c>
    </row>
    <row r="55" spans="1:5" ht="33.75" customHeight="1">
      <c r="A55" s="19" t="s">
        <v>21</v>
      </c>
      <c r="B55" s="20" t="s">
        <v>95</v>
      </c>
      <c r="C55" s="20" t="s">
        <v>228</v>
      </c>
      <c r="D55" s="20" t="s">
        <v>22</v>
      </c>
      <c r="E55" s="53">
        <v>60</v>
      </c>
    </row>
    <row r="56" spans="1:5" ht="67.5" customHeight="1">
      <c r="A56" s="54" t="s">
        <v>55</v>
      </c>
      <c r="B56" s="6" t="s">
        <v>96</v>
      </c>
      <c r="C56" s="6"/>
      <c r="D56" s="6"/>
      <c r="E56" s="55">
        <f>E57+E76</f>
        <v>20717.300000000003</v>
      </c>
    </row>
    <row r="57" spans="1:5" ht="52.5" customHeight="1">
      <c r="A57" s="31" t="s">
        <v>97</v>
      </c>
      <c r="B57" s="32" t="s">
        <v>98</v>
      </c>
      <c r="C57" s="56"/>
      <c r="D57" s="32"/>
      <c r="E57" s="57">
        <f>E58+E72</f>
        <v>20477.900000000001</v>
      </c>
    </row>
    <row r="58" spans="1:5" ht="30.75" customHeight="1">
      <c r="A58" s="31" t="s">
        <v>102</v>
      </c>
      <c r="B58" s="32" t="s">
        <v>101</v>
      </c>
      <c r="C58" s="56"/>
      <c r="D58" s="32"/>
      <c r="E58" s="33">
        <f>E59+E66+E69</f>
        <v>20477.900000000001</v>
      </c>
    </row>
    <row r="59" spans="1:5" ht="30.75" customHeight="1">
      <c r="A59" s="58" t="s">
        <v>99</v>
      </c>
      <c r="B59" s="59" t="s">
        <v>100</v>
      </c>
      <c r="C59" s="59"/>
      <c r="D59" s="59"/>
      <c r="E59" s="16">
        <f>E60+E62+E64</f>
        <v>13439.300000000003</v>
      </c>
    </row>
    <row r="60" spans="1:5" ht="30.75" customHeight="1">
      <c r="A60" s="60" t="s">
        <v>235</v>
      </c>
      <c r="B60" s="61" t="s">
        <v>100</v>
      </c>
      <c r="C60" s="61" t="s">
        <v>234</v>
      </c>
      <c r="D60" s="61"/>
      <c r="E60" s="62">
        <f>E61</f>
        <v>7902.7000000000007</v>
      </c>
    </row>
    <row r="61" spans="1:5" ht="30.75" customHeight="1">
      <c r="A61" s="19" t="s">
        <v>29</v>
      </c>
      <c r="B61" s="20" t="s">
        <v>100</v>
      </c>
      <c r="C61" s="20" t="s">
        <v>234</v>
      </c>
      <c r="D61" s="20" t="s">
        <v>30</v>
      </c>
      <c r="E61" s="30">
        <f>7468.7+155.7+651.7+1461.7+44.9-1880</f>
        <v>7902.7000000000007</v>
      </c>
    </row>
    <row r="62" spans="1:5" ht="30.75" customHeight="1">
      <c r="A62" s="9" t="s">
        <v>239</v>
      </c>
      <c r="B62" s="61" t="s">
        <v>100</v>
      </c>
      <c r="C62" s="61" t="s">
        <v>238</v>
      </c>
      <c r="D62" s="61"/>
      <c r="E62" s="62">
        <f>E63</f>
        <v>5356.1000000000013</v>
      </c>
    </row>
    <row r="63" spans="1:5" ht="30.75" customHeight="1">
      <c r="A63" s="19" t="s">
        <v>29</v>
      </c>
      <c r="B63" s="20" t="s">
        <v>100</v>
      </c>
      <c r="C63" s="20" t="s">
        <v>238</v>
      </c>
      <c r="D63" s="20" t="s">
        <v>30</v>
      </c>
      <c r="E63" s="30">
        <f>5456.3+218.8+26+208.6-56.3-24-400-44.9-28.4</f>
        <v>5356.1000000000013</v>
      </c>
    </row>
    <row r="64" spans="1:5" ht="54" customHeight="1">
      <c r="A64" s="60" t="s">
        <v>229</v>
      </c>
      <c r="B64" s="61" t="s">
        <v>100</v>
      </c>
      <c r="C64" s="61" t="s">
        <v>228</v>
      </c>
      <c r="D64" s="61"/>
      <c r="E64" s="62">
        <f>E65</f>
        <v>180.5</v>
      </c>
    </row>
    <row r="65" spans="1:5" ht="30.75" customHeight="1">
      <c r="A65" s="19" t="s">
        <v>29</v>
      </c>
      <c r="B65" s="20" t="s">
        <v>100</v>
      </c>
      <c r="C65" s="20" t="s">
        <v>228</v>
      </c>
      <c r="D65" s="20" t="s">
        <v>30</v>
      </c>
      <c r="E65" s="30">
        <f>199+184-189-13.5</f>
        <v>180.5</v>
      </c>
    </row>
    <row r="66" spans="1:5" ht="33.75" customHeight="1">
      <c r="A66" s="63" t="s">
        <v>219</v>
      </c>
      <c r="B66" s="38" t="s">
        <v>187</v>
      </c>
      <c r="C66" s="23"/>
      <c r="D66" s="23"/>
      <c r="E66" s="135">
        <f>E67</f>
        <v>5538.6</v>
      </c>
    </row>
    <row r="67" spans="1:5" ht="30.75" customHeight="1">
      <c r="A67" s="60" t="s">
        <v>235</v>
      </c>
      <c r="B67" s="61" t="s">
        <v>187</v>
      </c>
      <c r="C67" s="61" t="s">
        <v>234</v>
      </c>
      <c r="D67" s="61"/>
      <c r="E67" s="62">
        <f>E68</f>
        <v>5538.6</v>
      </c>
    </row>
    <row r="68" spans="1:5" ht="30.75" customHeight="1">
      <c r="A68" s="19" t="s">
        <v>29</v>
      </c>
      <c r="B68" s="20" t="s">
        <v>187</v>
      </c>
      <c r="C68" s="20" t="s">
        <v>234</v>
      </c>
      <c r="D68" s="20" t="s">
        <v>30</v>
      </c>
      <c r="E68" s="30">
        <f>8462-1461.7-1461.7</f>
        <v>5538.6</v>
      </c>
    </row>
    <row r="69" spans="1:5" ht="30.75" customHeight="1">
      <c r="A69" s="63" t="s">
        <v>243</v>
      </c>
      <c r="B69" s="38" t="s">
        <v>242</v>
      </c>
      <c r="C69" s="23"/>
      <c r="D69" s="23"/>
      <c r="E69" s="135">
        <f>E70</f>
        <v>1500</v>
      </c>
    </row>
    <row r="70" spans="1:5" ht="29.25" customHeight="1">
      <c r="A70" s="9" t="s">
        <v>239</v>
      </c>
      <c r="B70" s="61" t="s">
        <v>242</v>
      </c>
      <c r="C70" s="61" t="s">
        <v>238</v>
      </c>
      <c r="D70" s="61"/>
      <c r="E70" s="62">
        <f>E71</f>
        <v>1500</v>
      </c>
    </row>
    <row r="71" spans="1:5" ht="30.75" customHeight="1">
      <c r="A71" s="19" t="s">
        <v>29</v>
      </c>
      <c r="B71" s="20" t="s">
        <v>242</v>
      </c>
      <c r="C71" s="20" t="s">
        <v>238</v>
      </c>
      <c r="D71" s="20" t="s">
        <v>30</v>
      </c>
      <c r="E71" s="30">
        <v>1500</v>
      </c>
    </row>
    <row r="72" spans="1:5" ht="30.75" customHeight="1">
      <c r="A72" s="22" t="s">
        <v>103</v>
      </c>
      <c r="B72" s="32" t="s">
        <v>104</v>
      </c>
      <c r="C72" s="23"/>
      <c r="D72" s="23"/>
      <c r="E72" s="64">
        <f>E73</f>
        <v>0</v>
      </c>
    </row>
    <row r="73" spans="1:5" ht="46.5" customHeight="1">
      <c r="A73" s="37" t="s">
        <v>105</v>
      </c>
      <c r="B73" s="38" t="s">
        <v>106</v>
      </c>
      <c r="C73" s="38" t="s">
        <v>7</v>
      </c>
      <c r="D73" s="38"/>
      <c r="E73" s="39">
        <f>E74</f>
        <v>0</v>
      </c>
    </row>
    <row r="74" spans="1:5" ht="36.75" customHeight="1">
      <c r="A74" s="9" t="s">
        <v>239</v>
      </c>
      <c r="B74" s="17" t="s">
        <v>106</v>
      </c>
      <c r="C74" s="61" t="s">
        <v>238</v>
      </c>
      <c r="D74" s="17"/>
      <c r="E74" s="18">
        <f>E75</f>
        <v>0</v>
      </c>
    </row>
    <row r="75" spans="1:5" ht="36" customHeight="1">
      <c r="A75" s="19" t="s">
        <v>31</v>
      </c>
      <c r="B75" s="20" t="s">
        <v>106</v>
      </c>
      <c r="C75" s="20" t="s">
        <v>238</v>
      </c>
      <c r="D75" s="20" t="s">
        <v>32</v>
      </c>
      <c r="E75" s="21">
        <f>150-150</f>
        <v>0</v>
      </c>
    </row>
    <row r="76" spans="1:5" ht="63.75" customHeight="1">
      <c r="A76" s="31" t="s">
        <v>107</v>
      </c>
      <c r="B76" s="32" t="s">
        <v>108</v>
      </c>
      <c r="C76" s="56"/>
      <c r="D76" s="32"/>
      <c r="E76" s="57">
        <f>E77</f>
        <v>239.4</v>
      </c>
    </row>
    <row r="77" spans="1:5" ht="36" customHeight="1">
      <c r="A77" s="34" t="s">
        <v>111</v>
      </c>
      <c r="B77" s="32" t="s">
        <v>109</v>
      </c>
      <c r="C77" s="66"/>
      <c r="D77" s="35"/>
      <c r="E77" s="67">
        <f>E78</f>
        <v>239.4</v>
      </c>
    </row>
    <row r="78" spans="1:5" ht="30.75" customHeight="1">
      <c r="A78" s="37" t="s">
        <v>110</v>
      </c>
      <c r="B78" s="38" t="s">
        <v>112</v>
      </c>
      <c r="C78" s="38"/>
      <c r="D78" s="38"/>
      <c r="E78" s="68">
        <f>E81+E79</f>
        <v>239.4</v>
      </c>
    </row>
    <row r="79" spans="1:5" ht="30.75" customHeight="1">
      <c r="A79" s="65" t="s">
        <v>235</v>
      </c>
      <c r="B79" s="17" t="s">
        <v>112</v>
      </c>
      <c r="C79" s="17" t="s">
        <v>234</v>
      </c>
      <c r="D79" s="17"/>
      <c r="E79" s="69">
        <f>E80</f>
        <v>20</v>
      </c>
    </row>
    <row r="80" spans="1:5" ht="49.15" customHeight="1">
      <c r="A80" s="10" t="s">
        <v>54</v>
      </c>
      <c r="B80" s="20" t="s">
        <v>112</v>
      </c>
      <c r="C80" s="20" t="s">
        <v>234</v>
      </c>
      <c r="D80" s="20" t="s">
        <v>53</v>
      </c>
      <c r="E80" s="70">
        <v>20</v>
      </c>
    </row>
    <row r="81" spans="1:5" ht="90" customHeight="1">
      <c r="A81" s="9" t="s">
        <v>239</v>
      </c>
      <c r="B81" s="17" t="s">
        <v>112</v>
      </c>
      <c r="C81" s="61" t="s">
        <v>238</v>
      </c>
      <c r="D81" s="17"/>
      <c r="E81" s="69">
        <f>E82</f>
        <v>219.4</v>
      </c>
    </row>
    <row r="82" spans="1:5" ht="30.75" customHeight="1">
      <c r="A82" s="10" t="s">
        <v>54</v>
      </c>
      <c r="B82" s="20" t="s">
        <v>112</v>
      </c>
      <c r="C82" s="20" t="s">
        <v>238</v>
      </c>
      <c r="D82" s="20" t="s">
        <v>53</v>
      </c>
      <c r="E82" s="70">
        <f>260-40.6</f>
        <v>219.4</v>
      </c>
    </row>
    <row r="83" spans="1:5" ht="30.75" customHeight="1">
      <c r="A83" s="116" t="s">
        <v>197</v>
      </c>
      <c r="B83" s="32" t="s">
        <v>200</v>
      </c>
      <c r="C83" s="89"/>
      <c r="D83" s="89"/>
      <c r="E83" s="117">
        <f>E84+E87</f>
        <v>1393.4</v>
      </c>
    </row>
    <row r="84" spans="1:5" ht="60.75" customHeight="1">
      <c r="A84" s="119" t="s">
        <v>198</v>
      </c>
      <c r="B84" s="42" t="s">
        <v>202</v>
      </c>
      <c r="C84" s="61"/>
      <c r="D84" s="61"/>
      <c r="E84" s="110">
        <f>E85</f>
        <v>0</v>
      </c>
    </row>
    <row r="85" spans="1:5" ht="30.75" customHeight="1">
      <c r="A85" s="111" t="s">
        <v>233</v>
      </c>
      <c r="B85" s="138" t="s">
        <v>202</v>
      </c>
      <c r="C85" s="112" t="s">
        <v>232</v>
      </c>
      <c r="D85" s="112"/>
      <c r="E85" s="113">
        <f>E86</f>
        <v>0</v>
      </c>
    </row>
    <row r="86" spans="1:5" ht="30.75" customHeight="1">
      <c r="A86" s="140" t="s">
        <v>199</v>
      </c>
      <c r="B86" s="114" t="s">
        <v>202</v>
      </c>
      <c r="C86" s="20" t="s">
        <v>232</v>
      </c>
      <c r="D86" s="20" t="s">
        <v>201</v>
      </c>
      <c r="E86" s="115">
        <f>27.9-27.9</f>
        <v>0</v>
      </c>
    </row>
    <row r="87" spans="1:5" ht="30.75" customHeight="1">
      <c r="A87" s="119" t="s">
        <v>261</v>
      </c>
      <c r="B87" s="139" t="s">
        <v>260</v>
      </c>
      <c r="C87" s="61"/>
      <c r="D87" s="61"/>
      <c r="E87" s="110">
        <f>E88+E90</f>
        <v>1393.4</v>
      </c>
    </row>
    <row r="88" spans="1:5" ht="30.75" customHeight="1">
      <c r="A88" s="111" t="s">
        <v>233</v>
      </c>
      <c r="B88" s="138" t="s">
        <v>260</v>
      </c>
      <c r="C88" s="112" t="s">
        <v>232</v>
      </c>
      <c r="D88" s="112"/>
      <c r="E88" s="113">
        <f>E89</f>
        <v>0</v>
      </c>
    </row>
    <row r="89" spans="1:5" ht="30.75" customHeight="1">
      <c r="A89" s="140" t="s">
        <v>199</v>
      </c>
      <c r="B89" s="114" t="s">
        <v>260</v>
      </c>
      <c r="C89" s="20" t="s">
        <v>232</v>
      </c>
      <c r="D89" s="20" t="s">
        <v>201</v>
      </c>
      <c r="E89" s="115">
        <v>0</v>
      </c>
    </row>
    <row r="90" spans="1:5" ht="30.75" customHeight="1">
      <c r="A90" s="111" t="s">
        <v>233</v>
      </c>
      <c r="B90" s="138" t="s">
        <v>260</v>
      </c>
      <c r="C90" s="112" t="s">
        <v>232</v>
      </c>
      <c r="D90" s="112"/>
      <c r="E90" s="113">
        <f>E91</f>
        <v>1393.4</v>
      </c>
    </row>
    <row r="91" spans="1:5" ht="30.75" customHeight="1">
      <c r="A91" s="140" t="s">
        <v>270</v>
      </c>
      <c r="B91" s="114" t="s">
        <v>260</v>
      </c>
      <c r="C91" s="20" t="s">
        <v>232</v>
      </c>
      <c r="D91" s="20" t="s">
        <v>269</v>
      </c>
      <c r="E91" s="115">
        <f>27.9+97.5+1268</f>
        <v>1393.4</v>
      </c>
    </row>
    <row r="92" spans="1:5" ht="60" customHeight="1">
      <c r="A92" s="5" t="s">
        <v>226</v>
      </c>
      <c r="B92" s="32" t="s">
        <v>224</v>
      </c>
      <c r="C92" s="56"/>
      <c r="D92" s="32"/>
      <c r="E92" s="57">
        <f>E93</f>
        <v>410.5</v>
      </c>
    </row>
    <row r="93" spans="1:5" ht="30.75" customHeight="1">
      <c r="A93" s="8" t="s">
        <v>227</v>
      </c>
      <c r="B93" s="32" t="s">
        <v>225</v>
      </c>
      <c r="C93" s="56"/>
      <c r="D93" s="32"/>
      <c r="E93" s="33">
        <f>E94</f>
        <v>410.5</v>
      </c>
    </row>
    <row r="94" spans="1:5" ht="60" customHeight="1">
      <c r="A94" s="120" t="s">
        <v>241</v>
      </c>
      <c r="B94" s="61" t="s">
        <v>240</v>
      </c>
      <c r="C94" s="61"/>
      <c r="D94" s="61"/>
      <c r="E94" s="83">
        <f>E95</f>
        <v>410.5</v>
      </c>
    </row>
    <row r="95" spans="1:5" ht="30.75" customHeight="1">
      <c r="A95" s="9" t="s">
        <v>239</v>
      </c>
      <c r="B95" s="17" t="s">
        <v>240</v>
      </c>
      <c r="C95" s="17" t="s">
        <v>238</v>
      </c>
      <c r="D95" s="17"/>
      <c r="E95" s="80">
        <f>E96</f>
        <v>410.5</v>
      </c>
    </row>
    <row r="96" spans="1:5" ht="30.75" customHeight="1">
      <c r="A96" s="19" t="s">
        <v>27</v>
      </c>
      <c r="B96" s="20" t="s">
        <v>240</v>
      </c>
      <c r="C96" s="20" t="s">
        <v>238</v>
      </c>
      <c r="D96" s="20" t="s">
        <v>28</v>
      </c>
      <c r="E96" s="21">
        <f>300+200-89.5</f>
        <v>410.5</v>
      </c>
    </row>
    <row r="97" spans="1:5" ht="30.75" customHeight="1">
      <c r="A97" s="132" t="s">
        <v>247</v>
      </c>
      <c r="B97" s="127" t="s">
        <v>245</v>
      </c>
      <c r="C97" s="128"/>
      <c r="D97" s="127"/>
      <c r="E97" s="57">
        <f>E98</f>
        <v>1037.3</v>
      </c>
    </row>
    <row r="98" spans="1:5" ht="30.75" customHeight="1">
      <c r="A98" s="8" t="s">
        <v>248</v>
      </c>
      <c r="B98" s="127" t="s">
        <v>246</v>
      </c>
      <c r="C98" s="128"/>
      <c r="D98" s="127"/>
      <c r="E98" s="33">
        <f>E99</f>
        <v>1037.3</v>
      </c>
    </row>
    <row r="99" spans="1:5" ht="84.75" customHeight="1">
      <c r="A99" s="133" t="s">
        <v>255</v>
      </c>
      <c r="B99" s="131" t="s">
        <v>254</v>
      </c>
      <c r="C99" s="129"/>
      <c r="D99" s="129"/>
      <c r="E99" s="83">
        <f>E100</f>
        <v>1037.3</v>
      </c>
    </row>
    <row r="100" spans="1:5" ht="30.75" customHeight="1">
      <c r="A100" s="9" t="s">
        <v>239</v>
      </c>
      <c r="B100" s="131" t="s">
        <v>254</v>
      </c>
      <c r="C100" s="130" t="s">
        <v>238</v>
      </c>
      <c r="D100" s="130"/>
      <c r="E100" s="80">
        <f>E101</f>
        <v>1037.3</v>
      </c>
    </row>
    <row r="101" spans="1:5" ht="66" customHeight="1">
      <c r="A101" s="19" t="s">
        <v>182</v>
      </c>
      <c r="B101" s="131" t="s">
        <v>254</v>
      </c>
      <c r="C101" s="131" t="s">
        <v>238</v>
      </c>
      <c r="D101" s="131" t="s">
        <v>19</v>
      </c>
      <c r="E101" s="21">
        <f>1027.3+10</f>
        <v>1037.3</v>
      </c>
    </row>
    <row r="102" spans="1:5" ht="30.75" customHeight="1">
      <c r="A102" s="134" t="s">
        <v>249</v>
      </c>
      <c r="B102" s="32" t="s">
        <v>178</v>
      </c>
      <c r="C102" s="56"/>
      <c r="D102" s="32"/>
      <c r="E102" s="57">
        <f>E103</f>
        <v>1199.98</v>
      </c>
    </row>
    <row r="103" spans="1:5" ht="30.75" customHeight="1">
      <c r="A103" s="5" t="s">
        <v>180</v>
      </c>
      <c r="B103" s="32" t="s">
        <v>179</v>
      </c>
      <c r="C103" s="56"/>
      <c r="D103" s="32"/>
      <c r="E103" s="33">
        <f>E104</f>
        <v>1199.98</v>
      </c>
    </row>
    <row r="104" spans="1:5" ht="30.75" customHeight="1">
      <c r="A104" s="82" t="s">
        <v>204</v>
      </c>
      <c r="B104" s="61" t="s">
        <v>203</v>
      </c>
      <c r="C104" s="61"/>
      <c r="D104" s="61"/>
      <c r="E104" s="83">
        <f>E105</f>
        <v>1199.98</v>
      </c>
    </row>
    <row r="105" spans="1:5" ht="30.75" customHeight="1">
      <c r="A105" s="9" t="s">
        <v>239</v>
      </c>
      <c r="B105" s="79" t="s">
        <v>203</v>
      </c>
      <c r="C105" s="79" t="s">
        <v>238</v>
      </c>
      <c r="D105" s="79"/>
      <c r="E105" s="80">
        <f>E106</f>
        <v>1199.98</v>
      </c>
    </row>
    <row r="106" spans="1:5" ht="51.75" customHeight="1">
      <c r="A106" s="19" t="s">
        <v>27</v>
      </c>
      <c r="B106" s="20" t="s">
        <v>203</v>
      </c>
      <c r="C106" s="20" t="s">
        <v>238</v>
      </c>
      <c r="D106" s="20" t="s">
        <v>28</v>
      </c>
      <c r="E106" s="21">
        <v>1199.98</v>
      </c>
    </row>
    <row r="107" spans="1:5" ht="51.75" customHeight="1">
      <c r="A107" s="54" t="s">
        <v>42</v>
      </c>
      <c r="B107" s="6" t="s">
        <v>113</v>
      </c>
      <c r="C107" s="6" t="s">
        <v>7</v>
      </c>
      <c r="D107" s="6"/>
      <c r="E107" s="7">
        <f>E108+E112+E121+E135+E139</f>
        <v>12915</v>
      </c>
    </row>
    <row r="108" spans="1:5" ht="39.75" customHeight="1">
      <c r="A108" s="71" t="s">
        <v>58</v>
      </c>
      <c r="B108" s="72" t="s">
        <v>114</v>
      </c>
      <c r="C108" s="72"/>
      <c r="D108" s="72"/>
      <c r="E108" s="73">
        <f>E109</f>
        <v>1478.8000000000002</v>
      </c>
    </row>
    <row r="109" spans="1:5" ht="40.9" customHeight="1">
      <c r="A109" s="74" t="s">
        <v>57</v>
      </c>
      <c r="B109" s="26" t="s">
        <v>115</v>
      </c>
      <c r="C109" s="26"/>
      <c r="D109" s="26"/>
      <c r="E109" s="27">
        <f>E110</f>
        <v>1478.8000000000002</v>
      </c>
    </row>
    <row r="110" spans="1:5" ht="66.75" customHeight="1">
      <c r="A110" s="28" t="s">
        <v>235</v>
      </c>
      <c r="B110" s="17" t="s">
        <v>115</v>
      </c>
      <c r="C110" s="17" t="s">
        <v>234</v>
      </c>
      <c r="D110" s="17"/>
      <c r="E110" s="18">
        <f>E111</f>
        <v>1478.8000000000002</v>
      </c>
    </row>
    <row r="111" spans="1:5" ht="51.75" customHeight="1">
      <c r="A111" s="19" t="s">
        <v>59</v>
      </c>
      <c r="B111" s="20" t="s">
        <v>115</v>
      </c>
      <c r="C111" s="20" t="s">
        <v>234</v>
      </c>
      <c r="D111" s="20" t="s">
        <v>56</v>
      </c>
      <c r="E111" s="21">
        <f>1366.4+112.4</f>
        <v>1478.8000000000002</v>
      </c>
    </row>
    <row r="112" spans="1:5" ht="48.75" customHeight="1">
      <c r="A112" s="5" t="s">
        <v>43</v>
      </c>
      <c r="B112" s="12" t="s">
        <v>116</v>
      </c>
      <c r="C112" s="12"/>
      <c r="D112" s="12"/>
      <c r="E112" s="75">
        <f>E116+E113</f>
        <v>882.89999999999986</v>
      </c>
    </row>
    <row r="113" spans="1:5" ht="59.25" customHeight="1">
      <c r="A113" s="82" t="s">
        <v>183</v>
      </c>
      <c r="B113" s="38" t="s">
        <v>184</v>
      </c>
      <c r="C113" s="42"/>
      <c r="D113" s="38"/>
      <c r="E113" s="68">
        <f>E114</f>
        <v>575.59999999999991</v>
      </c>
    </row>
    <row r="114" spans="1:5" ht="29.25" customHeight="1">
      <c r="A114" s="9" t="s">
        <v>235</v>
      </c>
      <c r="B114" s="96" t="s">
        <v>184</v>
      </c>
      <c r="C114" s="96" t="s">
        <v>234</v>
      </c>
      <c r="D114" s="96"/>
      <c r="E114" s="107">
        <f>E115</f>
        <v>575.59999999999991</v>
      </c>
    </row>
    <row r="115" spans="1:5" ht="45">
      <c r="A115" s="95" t="s">
        <v>8</v>
      </c>
      <c r="B115" s="48" t="s">
        <v>184</v>
      </c>
      <c r="C115" s="48" t="s">
        <v>234</v>
      </c>
      <c r="D115" s="48" t="s">
        <v>9</v>
      </c>
      <c r="E115" s="108">
        <f>532.3+43.3</f>
        <v>575.59999999999991</v>
      </c>
    </row>
    <row r="116" spans="1:5" ht="46.5" customHeight="1">
      <c r="A116" s="76" t="s">
        <v>44</v>
      </c>
      <c r="B116" s="77" t="s">
        <v>117</v>
      </c>
      <c r="C116" s="77"/>
      <c r="D116" s="77"/>
      <c r="E116" s="78">
        <f>E117+E119</f>
        <v>307.3</v>
      </c>
    </row>
    <row r="117" spans="1:5" ht="30">
      <c r="A117" s="9" t="s">
        <v>239</v>
      </c>
      <c r="B117" s="79" t="s">
        <v>117</v>
      </c>
      <c r="C117" s="79" t="s">
        <v>238</v>
      </c>
      <c r="D117" s="79"/>
      <c r="E117" s="80">
        <f>E118</f>
        <v>288.8</v>
      </c>
    </row>
    <row r="118" spans="1:5" ht="46.5" customHeight="1">
      <c r="A118" s="19" t="s">
        <v>8</v>
      </c>
      <c r="B118" s="20" t="s">
        <v>117</v>
      </c>
      <c r="C118" s="20" t="s">
        <v>238</v>
      </c>
      <c r="D118" s="20" t="s">
        <v>9</v>
      </c>
      <c r="E118" s="21">
        <f>338.8-50</f>
        <v>288.8</v>
      </c>
    </row>
    <row r="119" spans="1:5" ht="32.25" customHeight="1">
      <c r="A119" s="65" t="s">
        <v>229</v>
      </c>
      <c r="B119" s="79" t="s">
        <v>117</v>
      </c>
      <c r="C119" s="79" t="s">
        <v>228</v>
      </c>
      <c r="D119" s="79"/>
      <c r="E119" s="80">
        <f>E120</f>
        <v>18.5</v>
      </c>
    </row>
    <row r="120" spans="1:5" ht="57" customHeight="1">
      <c r="A120" s="19" t="s">
        <v>8</v>
      </c>
      <c r="B120" s="20" t="s">
        <v>117</v>
      </c>
      <c r="C120" s="20" t="s">
        <v>228</v>
      </c>
      <c r="D120" s="20" t="s">
        <v>9</v>
      </c>
      <c r="E120" s="21">
        <v>18.5</v>
      </c>
    </row>
    <row r="121" spans="1:5" ht="46.5" customHeight="1">
      <c r="A121" s="81" t="s">
        <v>46</v>
      </c>
      <c r="B121" s="32" t="s">
        <v>118</v>
      </c>
      <c r="C121" s="32"/>
      <c r="D121" s="32"/>
      <c r="E121" s="33">
        <f>E122+E125+E128</f>
        <v>8943.2999999999993</v>
      </c>
    </row>
    <row r="122" spans="1:5" ht="40.5" customHeight="1">
      <c r="A122" s="82" t="s">
        <v>188</v>
      </c>
      <c r="B122" s="38" t="s">
        <v>119</v>
      </c>
      <c r="C122" s="38"/>
      <c r="D122" s="38"/>
      <c r="E122" s="39">
        <f>E123</f>
        <v>7207.4</v>
      </c>
    </row>
    <row r="123" spans="1:5" ht="49.5" customHeight="1">
      <c r="A123" s="28" t="s">
        <v>235</v>
      </c>
      <c r="B123" s="17" t="s">
        <v>119</v>
      </c>
      <c r="C123" s="17" t="s">
        <v>234</v>
      </c>
      <c r="D123" s="17"/>
      <c r="E123" s="18">
        <f>E124</f>
        <v>7207.4</v>
      </c>
    </row>
    <row r="124" spans="1:5" ht="46.5" customHeight="1">
      <c r="A124" s="19" t="s">
        <v>10</v>
      </c>
      <c r="B124" s="20" t="s">
        <v>119</v>
      </c>
      <c r="C124" s="20" t="s">
        <v>234</v>
      </c>
      <c r="D124" s="20" t="s">
        <v>11</v>
      </c>
      <c r="E124" s="21">
        <f>6838.7+368.7</f>
        <v>7207.4</v>
      </c>
    </row>
    <row r="125" spans="1:5" ht="42" customHeight="1">
      <c r="A125" s="82" t="s">
        <v>189</v>
      </c>
      <c r="B125" s="38" t="s">
        <v>120</v>
      </c>
      <c r="C125" s="38"/>
      <c r="D125" s="38"/>
      <c r="E125" s="39">
        <f>E126</f>
        <v>795.1</v>
      </c>
    </row>
    <row r="126" spans="1:5" ht="48.75" customHeight="1">
      <c r="A126" s="28" t="s">
        <v>235</v>
      </c>
      <c r="B126" s="17" t="s">
        <v>120</v>
      </c>
      <c r="C126" s="17" t="s">
        <v>234</v>
      </c>
      <c r="D126" s="17"/>
      <c r="E126" s="18">
        <f>E127</f>
        <v>795.1</v>
      </c>
    </row>
    <row r="127" spans="1:5" ht="52.5" customHeight="1">
      <c r="A127" s="19" t="s">
        <v>10</v>
      </c>
      <c r="B127" s="20" t="s">
        <v>120</v>
      </c>
      <c r="C127" s="20" t="s">
        <v>234</v>
      </c>
      <c r="D127" s="20" t="s">
        <v>11</v>
      </c>
      <c r="E127" s="21">
        <f>792.9-28.5+30.7</f>
        <v>795.1</v>
      </c>
    </row>
    <row r="128" spans="1:5" ht="30.75" customHeight="1">
      <c r="A128" s="74" t="s">
        <v>190</v>
      </c>
      <c r="B128" s="26" t="s">
        <v>121</v>
      </c>
      <c r="C128" s="26"/>
      <c r="D128" s="26"/>
      <c r="E128" s="109">
        <f>E129+E131+E133</f>
        <v>940.80000000000007</v>
      </c>
    </row>
    <row r="129" spans="1:5" ht="48.75" customHeight="1">
      <c r="A129" s="28" t="s">
        <v>235</v>
      </c>
      <c r="B129" s="17" t="s">
        <v>121</v>
      </c>
      <c r="C129" s="17" t="s">
        <v>234</v>
      </c>
      <c r="D129" s="17"/>
      <c r="E129" s="18">
        <f>E130</f>
        <v>1</v>
      </c>
    </row>
    <row r="130" spans="1:5" ht="30.75" customHeight="1">
      <c r="A130" s="19" t="s">
        <v>10</v>
      </c>
      <c r="B130" s="20" t="s">
        <v>121</v>
      </c>
      <c r="C130" s="20" t="s">
        <v>234</v>
      </c>
      <c r="D130" s="20" t="s">
        <v>11</v>
      </c>
      <c r="E130" s="21">
        <f>13.3-12.3</f>
        <v>1</v>
      </c>
    </row>
    <row r="131" spans="1:5" ht="48" customHeight="1">
      <c r="A131" s="9" t="s">
        <v>239</v>
      </c>
      <c r="B131" s="61" t="s">
        <v>121</v>
      </c>
      <c r="C131" s="61" t="s">
        <v>238</v>
      </c>
      <c r="D131" s="61"/>
      <c r="E131" s="83">
        <f>E132</f>
        <v>927.50000000000011</v>
      </c>
    </row>
    <row r="132" spans="1:5" ht="30.75" customHeight="1">
      <c r="A132" s="19" t="s">
        <v>10</v>
      </c>
      <c r="B132" s="20" t="s">
        <v>121</v>
      </c>
      <c r="C132" s="20" t="s">
        <v>238</v>
      </c>
      <c r="D132" s="20" t="s">
        <v>11</v>
      </c>
      <c r="E132" s="21">
        <f>1762-153.5-69.3-40-12.6-559.1</f>
        <v>927.50000000000011</v>
      </c>
    </row>
    <row r="133" spans="1:5" ht="36" customHeight="1">
      <c r="A133" s="84" t="s">
        <v>229</v>
      </c>
      <c r="B133" s="61" t="s">
        <v>121</v>
      </c>
      <c r="C133" s="61" t="s">
        <v>228</v>
      </c>
      <c r="D133" s="61"/>
      <c r="E133" s="62">
        <f>E134</f>
        <v>12.299999999999997</v>
      </c>
    </row>
    <row r="134" spans="1:5" ht="49.5" customHeight="1">
      <c r="A134" s="19" t="s">
        <v>10</v>
      </c>
      <c r="B134" s="20" t="s">
        <v>121</v>
      </c>
      <c r="C134" s="20" t="s">
        <v>228</v>
      </c>
      <c r="D134" s="20" t="s">
        <v>11</v>
      </c>
      <c r="E134" s="30">
        <f>29+12.9-29.6</f>
        <v>12.299999999999997</v>
      </c>
    </row>
    <row r="135" spans="1:5" ht="48" customHeight="1">
      <c r="A135" s="81" t="s">
        <v>47</v>
      </c>
      <c r="B135" s="32" t="s">
        <v>122</v>
      </c>
      <c r="C135" s="32"/>
      <c r="D135" s="32"/>
      <c r="E135" s="121">
        <f>E136</f>
        <v>1606.5</v>
      </c>
    </row>
    <row r="136" spans="1:5" ht="48" customHeight="1">
      <c r="A136" s="82" t="s">
        <v>191</v>
      </c>
      <c r="B136" s="38" t="s">
        <v>123</v>
      </c>
      <c r="C136" s="38"/>
      <c r="D136" s="38"/>
      <c r="E136" s="39">
        <f>E137</f>
        <v>1606.5</v>
      </c>
    </row>
    <row r="137" spans="1:5" ht="48" customHeight="1">
      <c r="A137" s="28" t="s">
        <v>235</v>
      </c>
      <c r="B137" s="17" t="s">
        <v>123</v>
      </c>
      <c r="C137" s="17" t="s">
        <v>234</v>
      </c>
      <c r="D137" s="17"/>
      <c r="E137" s="18">
        <f>E138</f>
        <v>1606.5</v>
      </c>
    </row>
    <row r="138" spans="1:5" ht="48" customHeight="1">
      <c r="A138" s="19" t="s">
        <v>10</v>
      </c>
      <c r="B138" s="20" t="s">
        <v>123</v>
      </c>
      <c r="C138" s="20" t="s">
        <v>234</v>
      </c>
      <c r="D138" s="20" t="s">
        <v>11</v>
      </c>
      <c r="E138" s="21">
        <f>1583.6+71.9-49</f>
        <v>1606.5</v>
      </c>
    </row>
    <row r="139" spans="1:5" ht="48" customHeight="1">
      <c r="A139" s="85" t="s">
        <v>48</v>
      </c>
      <c r="B139" s="35" t="s">
        <v>124</v>
      </c>
      <c r="C139" s="86"/>
      <c r="D139" s="35"/>
      <c r="E139" s="57">
        <f>E140</f>
        <v>3.5</v>
      </c>
    </row>
    <row r="140" spans="1:5" ht="63" customHeight="1">
      <c r="A140" s="45" t="s">
        <v>192</v>
      </c>
      <c r="B140" s="38" t="s">
        <v>125</v>
      </c>
      <c r="C140" s="42"/>
      <c r="D140" s="38"/>
      <c r="E140" s="68">
        <f>E141</f>
        <v>3.5</v>
      </c>
    </row>
    <row r="141" spans="1:5" ht="34.5" customHeight="1">
      <c r="A141" s="9" t="s">
        <v>239</v>
      </c>
      <c r="B141" s="17" t="s">
        <v>125</v>
      </c>
      <c r="C141" s="17" t="s">
        <v>238</v>
      </c>
      <c r="D141" s="17"/>
      <c r="E141" s="29">
        <f>E142</f>
        <v>3.5</v>
      </c>
    </row>
    <row r="142" spans="1:5" ht="52.5" customHeight="1">
      <c r="A142" s="19" t="s">
        <v>10</v>
      </c>
      <c r="B142" s="20" t="s">
        <v>125</v>
      </c>
      <c r="C142" s="20" t="s">
        <v>238</v>
      </c>
      <c r="D142" s="20" t="s">
        <v>11</v>
      </c>
      <c r="E142" s="30">
        <v>3.5</v>
      </c>
    </row>
    <row r="143" spans="1:5" ht="57.75" customHeight="1">
      <c r="A143" s="5" t="s">
        <v>130</v>
      </c>
      <c r="B143" s="35" t="s">
        <v>131</v>
      </c>
      <c r="C143" s="86"/>
      <c r="D143" s="35"/>
      <c r="E143" s="57">
        <f>E144</f>
        <v>7591.1</v>
      </c>
    </row>
    <row r="144" spans="1:5" ht="34.5" customHeight="1">
      <c r="A144" s="8" t="s">
        <v>207</v>
      </c>
      <c r="B144" s="35" t="s">
        <v>205</v>
      </c>
      <c r="C144" s="23"/>
      <c r="D144" s="35"/>
      <c r="E144" s="67">
        <f>E148+E145</f>
        <v>7591.1</v>
      </c>
    </row>
    <row r="145" spans="1:5" ht="34.5" customHeight="1">
      <c r="A145" s="8" t="s">
        <v>264</v>
      </c>
      <c r="B145" s="38" t="s">
        <v>262</v>
      </c>
      <c r="C145" s="42"/>
      <c r="D145" s="38"/>
      <c r="E145" s="68">
        <f>E146</f>
        <v>4091.1000000000004</v>
      </c>
    </row>
    <row r="146" spans="1:5" ht="34.5" customHeight="1">
      <c r="A146" s="9" t="s">
        <v>239</v>
      </c>
      <c r="B146" s="17" t="s">
        <v>262</v>
      </c>
      <c r="C146" s="17" t="s">
        <v>238</v>
      </c>
      <c r="D146" s="17"/>
      <c r="E146" s="29">
        <f>E147</f>
        <v>4091.1000000000004</v>
      </c>
    </row>
    <row r="147" spans="1:5" ht="34.5" customHeight="1">
      <c r="A147" s="19" t="s">
        <v>25</v>
      </c>
      <c r="B147" s="20" t="s">
        <v>263</v>
      </c>
      <c r="C147" s="20" t="s">
        <v>238</v>
      </c>
      <c r="D147" s="20" t="s">
        <v>26</v>
      </c>
      <c r="E147" s="30">
        <f>3047.8-0.2+1043.5</f>
        <v>4091.1000000000004</v>
      </c>
    </row>
    <row r="148" spans="1:5" ht="56.25" customHeight="1">
      <c r="A148" s="82" t="s">
        <v>206</v>
      </c>
      <c r="B148" s="38" t="s">
        <v>209</v>
      </c>
      <c r="C148" s="42"/>
      <c r="D148" s="38"/>
      <c r="E148" s="68">
        <f>E149</f>
        <v>3500</v>
      </c>
    </row>
    <row r="149" spans="1:5" ht="24.75" customHeight="1">
      <c r="A149" s="88" t="s">
        <v>231</v>
      </c>
      <c r="B149" s="17" t="s">
        <v>209</v>
      </c>
      <c r="C149" s="17" t="s">
        <v>230</v>
      </c>
      <c r="D149" s="17"/>
      <c r="E149" s="29">
        <f>E150</f>
        <v>3500</v>
      </c>
    </row>
    <row r="150" spans="1:5" ht="24.75" customHeight="1">
      <c r="A150" s="19" t="s">
        <v>25</v>
      </c>
      <c r="B150" s="20" t="s">
        <v>209</v>
      </c>
      <c r="C150" s="20" t="s">
        <v>230</v>
      </c>
      <c r="D150" s="20" t="s">
        <v>26</v>
      </c>
      <c r="E150" s="30">
        <f>177.2+3325-2.2</f>
        <v>3500</v>
      </c>
    </row>
    <row r="151" spans="1:5" ht="51.75" customHeight="1">
      <c r="A151" s="5" t="s">
        <v>211</v>
      </c>
      <c r="B151" s="35" t="s">
        <v>210</v>
      </c>
      <c r="C151" s="86"/>
      <c r="D151" s="35"/>
      <c r="E151" s="57">
        <f>E156+E152</f>
        <v>3208.6</v>
      </c>
    </row>
    <row r="152" spans="1:5" ht="39.75" customHeight="1">
      <c r="A152" s="118" t="s">
        <v>267</v>
      </c>
      <c r="B152" s="35" t="s">
        <v>265</v>
      </c>
      <c r="C152" s="23"/>
      <c r="D152" s="35"/>
      <c r="E152" s="67">
        <f>E153</f>
        <v>0</v>
      </c>
    </row>
    <row r="153" spans="1:5" ht="39.75" customHeight="1">
      <c r="A153" s="141" t="s">
        <v>268</v>
      </c>
      <c r="B153" s="38" t="s">
        <v>266</v>
      </c>
      <c r="C153" s="42"/>
      <c r="D153" s="38"/>
      <c r="E153" s="68">
        <f>E154</f>
        <v>0</v>
      </c>
    </row>
    <row r="154" spans="1:5" ht="39.75" customHeight="1">
      <c r="A154" s="9" t="s">
        <v>239</v>
      </c>
      <c r="B154" s="17" t="s">
        <v>266</v>
      </c>
      <c r="C154" s="17" t="s">
        <v>238</v>
      </c>
      <c r="D154" s="17"/>
      <c r="E154" s="29">
        <f>E155</f>
        <v>0</v>
      </c>
    </row>
    <row r="155" spans="1:5" ht="39.75" customHeight="1">
      <c r="A155" s="19" t="s">
        <v>27</v>
      </c>
      <c r="B155" s="17" t="s">
        <v>266</v>
      </c>
      <c r="C155" s="20" t="s">
        <v>238</v>
      </c>
      <c r="D155" s="20" t="s">
        <v>28</v>
      </c>
      <c r="E155" s="30">
        <v>0</v>
      </c>
    </row>
    <row r="156" spans="1:5" ht="24.75" customHeight="1">
      <c r="A156" s="118" t="s">
        <v>222</v>
      </c>
      <c r="B156" s="35" t="s">
        <v>221</v>
      </c>
      <c r="C156" s="23"/>
      <c r="D156" s="35"/>
      <c r="E156" s="67">
        <f>E157</f>
        <v>3208.6</v>
      </c>
    </row>
    <row r="157" spans="1:5" ht="60" customHeight="1">
      <c r="A157" s="118" t="s">
        <v>223</v>
      </c>
      <c r="B157" s="38" t="s">
        <v>220</v>
      </c>
      <c r="C157" s="42"/>
      <c r="D157" s="38"/>
      <c r="E157" s="68">
        <f>E158</f>
        <v>3208.6</v>
      </c>
    </row>
    <row r="158" spans="1:5" ht="31.5" customHeight="1">
      <c r="A158" s="9" t="s">
        <v>239</v>
      </c>
      <c r="B158" s="17" t="s">
        <v>220</v>
      </c>
      <c r="C158" s="17" t="s">
        <v>238</v>
      </c>
      <c r="D158" s="17"/>
      <c r="E158" s="29">
        <f>E159</f>
        <v>3208.6</v>
      </c>
    </row>
    <row r="159" spans="1:5" ht="39" customHeight="1">
      <c r="A159" s="19" t="s">
        <v>27</v>
      </c>
      <c r="B159" s="17" t="s">
        <v>220</v>
      </c>
      <c r="C159" s="20" t="s">
        <v>238</v>
      </c>
      <c r="D159" s="20" t="s">
        <v>28</v>
      </c>
      <c r="E159" s="30">
        <f>208.6-208.6+288.8+0.8+2919</f>
        <v>3208.6</v>
      </c>
    </row>
    <row r="160" spans="1:5" ht="43.5" customHeight="1">
      <c r="A160" s="5" t="s">
        <v>176</v>
      </c>
      <c r="B160" s="35" t="s">
        <v>173</v>
      </c>
      <c r="C160" s="86"/>
      <c r="D160" s="35"/>
      <c r="E160" s="57">
        <f>E161</f>
        <v>11.7</v>
      </c>
    </row>
    <row r="161" spans="1:5" ht="36" customHeight="1">
      <c r="A161" s="5" t="s">
        <v>175</v>
      </c>
      <c r="B161" s="32" t="s">
        <v>174</v>
      </c>
      <c r="C161" s="89"/>
      <c r="D161" s="32"/>
      <c r="E161" s="57">
        <f>E162</f>
        <v>11.7</v>
      </c>
    </row>
    <row r="162" spans="1:5" ht="36.75" customHeight="1">
      <c r="A162" s="9" t="s">
        <v>239</v>
      </c>
      <c r="B162" s="61" t="s">
        <v>177</v>
      </c>
      <c r="C162" s="90" t="s">
        <v>238</v>
      </c>
      <c r="D162" s="61"/>
      <c r="E162" s="62">
        <f>E163</f>
        <v>11.7</v>
      </c>
    </row>
    <row r="163" spans="1:5" ht="22.5" customHeight="1">
      <c r="A163" s="19" t="s">
        <v>15</v>
      </c>
      <c r="B163" s="20" t="s">
        <v>177</v>
      </c>
      <c r="C163" s="91" t="s">
        <v>238</v>
      </c>
      <c r="D163" s="20" t="s">
        <v>16</v>
      </c>
      <c r="E163" s="30">
        <f>100-60-28.3</f>
        <v>11.7</v>
      </c>
    </row>
    <row r="164" spans="1:5" ht="39.75" customHeight="1">
      <c r="A164" s="81" t="s">
        <v>45</v>
      </c>
      <c r="B164" s="35" t="s">
        <v>132</v>
      </c>
      <c r="C164" s="35"/>
      <c r="D164" s="35"/>
      <c r="E164" s="122">
        <f>E165</f>
        <v>7881</v>
      </c>
    </row>
    <row r="165" spans="1:5" ht="24.75" customHeight="1">
      <c r="A165" s="81" t="s">
        <v>49</v>
      </c>
      <c r="B165" s="32" t="s">
        <v>133</v>
      </c>
      <c r="C165" s="32"/>
      <c r="D165" s="32"/>
      <c r="E165" s="13">
        <f>E166+E172+E178+E181+E184+E187+E193+E196+E199+E202+E205+E208+E211+E217+E222+E228+E231+E234+E237+E240+E175+E214+E225+E190+E169</f>
        <v>7881</v>
      </c>
    </row>
    <row r="166" spans="1:5" ht="37.5" customHeight="1">
      <c r="A166" s="92" t="s">
        <v>164</v>
      </c>
      <c r="B166" s="38" t="s">
        <v>165</v>
      </c>
      <c r="C166" s="42"/>
      <c r="D166" s="38"/>
      <c r="E166" s="123">
        <f>E167</f>
        <v>561.4</v>
      </c>
    </row>
    <row r="167" spans="1:5" ht="27" customHeight="1">
      <c r="A167" s="28" t="s">
        <v>233</v>
      </c>
      <c r="B167" s="93" t="s">
        <v>165</v>
      </c>
      <c r="C167" s="17" t="s">
        <v>232</v>
      </c>
      <c r="D167" s="93"/>
      <c r="E167" s="69">
        <f>E168</f>
        <v>561.4</v>
      </c>
    </row>
    <row r="168" spans="1:5" ht="36" customHeight="1">
      <c r="A168" s="10" t="s">
        <v>33</v>
      </c>
      <c r="B168" s="94" t="s">
        <v>165</v>
      </c>
      <c r="C168" s="20" t="s">
        <v>232</v>
      </c>
      <c r="D168" s="94" t="s">
        <v>34</v>
      </c>
      <c r="E168" s="70">
        <f>550+11.4</f>
        <v>561.4</v>
      </c>
    </row>
    <row r="169" spans="1:5" ht="36" customHeight="1">
      <c r="A169" s="82" t="s">
        <v>276</v>
      </c>
      <c r="B169" s="38" t="s">
        <v>271</v>
      </c>
      <c r="C169" s="42"/>
      <c r="D169" s="38"/>
      <c r="E169" s="97">
        <f>E170</f>
        <v>20</v>
      </c>
    </row>
    <row r="170" spans="1:5" ht="36" customHeight="1">
      <c r="A170" s="87" t="s">
        <v>274</v>
      </c>
      <c r="B170" s="17" t="s">
        <v>271</v>
      </c>
      <c r="C170" s="17" t="s">
        <v>272</v>
      </c>
      <c r="D170" s="17"/>
      <c r="E170" s="18">
        <f>E171</f>
        <v>20</v>
      </c>
    </row>
    <row r="171" spans="1:5" ht="36" customHeight="1">
      <c r="A171" s="19" t="s">
        <v>275</v>
      </c>
      <c r="B171" s="20" t="s">
        <v>271</v>
      </c>
      <c r="C171" s="20" t="s">
        <v>272</v>
      </c>
      <c r="D171" s="20" t="s">
        <v>273</v>
      </c>
      <c r="E171" s="21">
        <f>50-30</f>
        <v>20</v>
      </c>
    </row>
    <row r="172" spans="1:5" ht="27.75" customHeight="1">
      <c r="A172" s="82" t="s">
        <v>134</v>
      </c>
      <c r="B172" s="38" t="s">
        <v>135</v>
      </c>
      <c r="C172" s="42"/>
      <c r="D172" s="38"/>
      <c r="E172" s="97">
        <f>E173</f>
        <v>51.8</v>
      </c>
    </row>
    <row r="173" spans="1:5" ht="36" customHeight="1">
      <c r="A173" s="87" t="s">
        <v>233</v>
      </c>
      <c r="B173" s="17" t="s">
        <v>135</v>
      </c>
      <c r="C173" s="17" t="s">
        <v>232</v>
      </c>
      <c r="D173" s="17"/>
      <c r="E173" s="18">
        <f>E174</f>
        <v>51.8</v>
      </c>
    </row>
    <row r="174" spans="1:5" ht="36" customHeight="1">
      <c r="A174" s="19" t="s">
        <v>15</v>
      </c>
      <c r="B174" s="20" t="s">
        <v>135</v>
      </c>
      <c r="C174" s="20" t="s">
        <v>232</v>
      </c>
      <c r="D174" s="20" t="s">
        <v>16</v>
      </c>
      <c r="E174" s="21">
        <f>69-17.2</f>
        <v>51.8</v>
      </c>
    </row>
    <row r="175" spans="1:5" ht="30" customHeight="1">
      <c r="A175" s="82" t="s">
        <v>186</v>
      </c>
      <c r="B175" s="38" t="s">
        <v>185</v>
      </c>
      <c r="C175" s="42"/>
      <c r="D175" s="38"/>
      <c r="E175" s="97">
        <f>E176</f>
        <v>44.8</v>
      </c>
    </row>
    <row r="176" spans="1:5" ht="30" customHeight="1">
      <c r="A176" s="87" t="s">
        <v>233</v>
      </c>
      <c r="B176" s="17" t="s">
        <v>185</v>
      </c>
      <c r="C176" s="17" t="s">
        <v>232</v>
      </c>
      <c r="D176" s="17"/>
      <c r="E176" s="18">
        <f>E177</f>
        <v>44.8</v>
      </c>
    </row>
    <row r="177" spans="1:5" ht="30.75" customHeight="1">
      <c r="A177" s="19" t="s">
        <v>15</v>
      </c>
      <c r="B177" s="20" t="s">
        <v>185</v>
      </c>
      <c r="C177" s="20" t="s">
        <v>232</v>
      </c>
      <c r="D177" s="20" t="s">
        <v>16</v>
      </c>
      <c r="E177" s="21">
        <v>44.8</v>
      </c>
    </row>
    <row r="178" spans="1:5" ht="18" customHeight="1">
      <c r="A178" s="98" t="s">
        <v>145</v>
      </c>
      <c r="B178" s="15" t="s">
        <v>146</v>
      </c>
      <c r="C178" s="15"/>
      <c r="D178" s="15"/>
      <c r="E178" s="124">
        <f>E179</f>
        <v>220</v>
      </c>
    </row>
    <row r="179" spans="1:5" ht="34.5" customHeight="1">
      <c r="A179" s="28" t="s">
        <v>229</v>
      </c>
      <c r="B179" s="17" t="s">
        <v>146</v>
      </c>
      <c r="C179" s="17" t="s">
        <v>228</v>
      </c>
      <c r="D179" s="17"/>
      <c r="E179" s="18">
        <f>E180</f>
        <v>220</v>
      </c>
    </row>
    <row r="180" spans="1:5" ht="34.5" customHeight="1">
      <c r="A180" s="19" t="s">
        <v>13</v>
      </c>
      <c r="B180" s="20" t="s">
        <v>146</v>
      </c>
      <c r="C180" s="20" t="s">
        <v>228</v>
      </c>
      <c r="D180" s="20" t="s">
        <v>14</v>
      </c>
      <c r="E180" s="21">
        <v>220</v>
      </c>
    </row>
    <row r="181" spans="1:5" ht="15">
      <c r="A181" s="92" t="s">
        <v>136</v>
      </c>
      <c r="B181" s="38" t="s">
        <v>137</v>
      </c>
      <c r="C181" s="38"/>
      <c r="D181" s="38"/>
      <c r="E181" s="39">
        <f>E182</f>
        <v>30</v>
      </c>
    </row>
    <row r="182" spans="1:5" ht="30">
      <c r="A182" s="9" t="s">
        <v>239</v>
      </c>
      <c r="B182" s="17" t="s">
        <v>137</v>
      </c>
      <c r="C182" s="17" t="s">
        <v>238</v>
      </c>
      <c r="D182" s="17"/>
      <c r="E182" s="18">
        <f>E183</f>
        <v>30</v>
      </c>
    </row>
    <row r="183" spans="1:5" ht="27.75" customHeight="1">
      <c r="A183" s="19" t="s">
        <v>15</v>
      </c>
      <c r="B183" s="20" t="s">
        <v>137</v>
      </c>
      <c r="C183" s="20" t="s">
        <v>238</v>
      </c>
      <c r="D183" s="20" t="s">
        <v>16</v>
      </c>
      <c r="E183" s="21">
        <f>64-34</f>
        <v>30</v>
      </c>
    </row>
    <row r="184" spans="1:5" ht="36" customHeight="1">
      <c r="A184" s="82" t="s">
        <v>168</v>
      </c>
      <c r="B184" s="38" t="s">
        <v>169</v>
      </c>
      <c r="C184" s="38"/>
      <c r="D184" s="38"/>
      <c r="E184" s="39">
        <f>E185</f>
        <v>291.0999999999998</v>
      </c>
    </row>
    <row r="185" spans="1:5" ht="27.75" customHeight="1">
      <c r="A185" s="9" t="s">
        <v>239</v>
      </c>
      <c r="B185" s="17" t="s">
        <v>169</v>
      </c>
      <c r="C185" s="17" t="s">
        <v>238</v>
      </c>
      <c r="D185" s="17"/>
      <c r="E185" s="52">
        <f>E186</f>
        <v>291.0999999999998</v>
      </c>
    </row>
    <row r="186" spans="1:5" ht="27.75" customHeight="1">
      <c r="A186" s="19" t="s">
        <v>21</v>
      </c>
      <c r="B186" s="20" t="s">
        <v>169</v>
      </c>
      <c r="C186" s="20" t="s">
        <v>238</v>
      </c>
      <c r="D186" s="20" t="s">
        <v>22</v>
      </c>
      <c r="E186" s="53">
        <f>250+952.6+150-149.7-8.2-903.6</f>
        <v>291.0999999999998</v>
      </c>
    </row>
    <row r="187" spans="1:5" ht="27.75" customHeight="1">
      <c r="A187" s="82" t="s">
        <v>208</v>
      </c>
      <c r="B187" s="38" t="s">
        <v>147</v>
      </c>
      <c r="C187" s="42"/>
      <c r="D187" s="38"/>
      <c r="E187" s="97">
        <f>E188</f>
        <v>50</v>
      </c>
    </row>
    <row r="188" spans="1:5" ht="27.75" customHeight="1">
      <c r="A188" s="9" t="s">
        <v>239</v>
      </c>
      <c r="B188" s="17" t="s">
        <v>147</v>
      </c>
      <c r="C188" s="17" t="s">
        <v>238</v>
      </c>
      <c r="D188" s="17"/>
      <c r="E188" s="18">
        <f>E189</f>
        <v>50</v>
      </c>
    </row>
    <row r="189" spans="1:5" ht="27.75" customHeight="1">
      <c r="A189" s="19" t="s">
        <v>15</v>
      </c>
      <c r="B189" s="20" t="s">
        <v>147</v>
      </c>
      <c r="C189" s="20" t="s">
        <v>238</v>
      </c>
      <c r="D189" s="20" t="s">
        <v>16</v>
      </c>
      <c r="E189" s="21">
        <f>100-50</f>
        <v>50</v>
      </c>
    </row>
    <row r="190" spans="1:5" ht="15">
      <c r="A190" s="82" t="s">
        <v>217</v>
      </c>
      <c r="B190" s="38" t="s">
        <v>216</v>
      </c>
      <c r="C190" s="42"/>
      <c r="D190" s="38"/>
      <c r="E190" s="97">
        <f>E191</f>
        <v>150</v>
      </c>
    </row>
    <row r="191" spans="1:5" ht="30">
      <c r="A191" s="9" t="s">
        <v>239</v>
      </c>
      <c r="B191" s="17" t="s">
        <v>216</v>
      </c>
      <c r="C191" s="17" t="s">
        <v>238</v>
      </c>
      <c r="D191" s="17"/>
      <c r="E191" s="18">
        <f>E192</f>
        <v>150</v>
      </c>
    </row>
    <row r="192" spans="1:5" ht="26.25" customHeight="1">
      <c r="A192" s="19" t="s">
        <v>21</v>
      </c>
      <c r="B192" s="20" t="s">
        <v>216</v>
      </c>
      <c r="C192" s="20" t="s">
        <v>238</v>
      </c>
      <c r="D192" s="20" t="s">
        <v>22</v>
      </c>
      <c r="E192" s="21">
        <f>500-350</f>
        <v>150</v>
      </c>
    </row>
    <row r="193" spans="1:5" ht="22.5" customHeight="1">
      <c r="A193" s="82" t="s">
        <v>151</v>
      </c>
      <c r="B193" s="99" t="s">
        <v>152</v>
      </c>
      <c r="C193" s="42"/>
      <c r="D193" s="38"/>
      <c r="E193" s="68">
        <f>E194</f>
        <v>1332.8</v>
      </c>
    </row>
    <row r="194" spans="1:5" ht="30">
      <c r="A194" s="9" t="s">
        <v>239</v>
      </c>
      <c r="B194" s="17" t="s">
        <v>152</v>
      </c>
      <c r="C194" s="17" t="s">
        <v>238</v>
      </c>
      <c r="D194" s="17"/>
      <c r="E194" s="29">
        <f>E195</f>
        <v>1332.8</v>
      </c>
    </row>
    <row r="195" spans="1:5" ht="27.75" customHeight="1">
      <c r="A195" s="19" t="s">
        <v>23</v>
      </c>
      <c r="B195" s="20" t="s">
        <v>152</v>
      </c>
      <c r="C195" s="20" t="s">
        <v>238</v>
      </c>
      <c r="D195" s="20" t="s">
        <v>24</v>
      </c>
      <c r="E195" s="30">
        <f>1211.6+121.2-100+100</f>
        <v>1332.8</v>
      </c>
    </row>
    <row r="196" spans="1:5" ht="15">
      <c r="A196" s="82" t="s">
        <v>153</v>
      </c>
      <c r="B196" s="99" t="s">
        <v>154</v>
      </c>
      <c r="C196" s="42"/>
      <c r="D196" s="38"/>
      <c r="E196" s="68">
        <f>E197</f>
        <v>0</v>
      </c>
    </row>
    <row r="197" spans="1:5" ht="30">
      <c r="A197" s="9" t="s">
        <v>239</v>
      </c>
      <c r="B197" s="17" t="s">
        <v>154</v>
      </c>
      <c r="C197" s="17" t="s">
        <v>238</v>
      </c>
      <c r="D197" s="17"/>
      <c r="E197" s="29">
        <f>E198</f>
        <v>0</v>
      </c>
    </row>
    <row r="198" spans="1:5" ht="26.25" customHeight="1">
      <c r="A198" s="19" t="s">
        <v>23</v>
      </c>
      <c r="B198" s="20" t="s">
        <v>154</v>
      </c>
      <c r="C198" s="20" t="s">
        <v>238</v>
      </c>
      <c r="D198" s="20" t="s">
        <v>24</v>
      </c>
      <c r="E198" s="30">
        <f>100-100</f>
        <v>0</v>
      </c>
    </row>
    <row r="199" spans="1:5" ht="15">
      <c r="A199" s="82" t="s">
        <v>155</v>
      </c>
      <c r="B199" s="42" t="s">
        <v>156</v>
      </c>
      <c r="C199" s="38"/>
      <c r="D199" s="42"/>
      <c r="E199" s="39">
        <f>E200</f>
        <v>2046.1</v>
      </c>
    </row>
    <row r="200" spans="1:5" ht="30">
      <c r="A200" s="9" t="s">
        <v>239</v>
      </c>
      <c r="B200" s="17" t="s">
        <v>156</v>
      </c>
      <c r="C200" s="17" t="s">
        <v>238</v>
      </c>
      <c r="D200" s="17"/>
      <c r="E200" s="18">
        <f>E201</f>
        <v>2046.1</v>
      </c>
    </row>
    <row r="201" spans="1:5" ht="27.75" customHeight="1">
      <c r="A201" s="19" t="s">
        <v>27</v>
      </c>
      <c r="B201" s="20" t="s">
        <v>156</v>
      </c>
      <c r="C201" s="20" t="s">
        <v>238</v>
      </c>
      <c r="D201" s="20" t="s">
        <v>28</v>
      </c>
      <c r="E201" s="21">
        <f>2000-100+146.1</f>
        <v>2046.1</v>
      </c>
    </row>
    <row r="202" spans="1:5" ht="24" customHeight="1">
      <c r="A202" s="82" t="s">
        <v>157</v>
      </c>
      <c r="B202" s="42" t="s">
        <v>158</v>
      </c>
      <c r="C202" s="100"/>
      <c r="D202" s="15"/>
      <c r="E202" s="101">
        <f>E203</f>
        <v>216.29999999999998</v>
      </c>
    </row>
    <row r="203" spans="1:5" ht="30">
      <c r="A203" s="9" t="s">
        <v>239</v>
      </c>
      <c r="B203" s="17" t="s">
        <v>158</v>
      </c>
      <c r="C203" s="17" t="s">
        <v>238</v>
      </c>
      <c r="D203" s="17"/>
      <c r="E203" s="18">
        <f>E204</f>
        <v>216.29999999999998</v>
      </c>
    </row>
    <row r="204" spans="1:5" ht="33" customHeight="1">
      <c r="A204" s="19" t="s">
        <v>27</v>
      </c>
      <c r="B204" s="20" t="s">
        <v>158</v>
      </c>
      <c r="C204" s="20" t="s">
        <v>238</v>
      </c>
      <c r="D204" s="20" t="s">
        <v>28</v>
      </c>
      <c r="E204" s="21">
        <f>218.5+50-0.8-50-1.4</f>
        <v>216.29999999999998</v>
      </c>
    </row>
    <row r="205" spans="1:5" ht="55.5" customHeight="1">
      <c r="A205" s="82" t="s">
        <v>159</v>
      </c>
      <c r="B205" s="42" t="s">
        <v>160</v>
      </c>
      <c r="C205" s="42"/>
      <c r="D205" s="38"/>
      <c r="E205" s="39">
        <f>E206</f>
        <v>109.5</v>
      </c>
    </row>
    <row r="206" spans="1:5" ht="30">
      <c r="A206" s="9" t="s">
        <v>239</v>
      </c>
      <c r="B206" s="17" t="s">
        <v>160</v>
      </c>
      <c r="C206" s="17" t="s">
        <v>238</v>
      </c>
      <c r="D206" s="17"/>
      <c r="E206" s="18">
        <f>E207</f>
        <v>109.5</v>
      </c>
    </row>
    <row r="207" spans="1:5" ht="24" customHeight="1">
      <c r="A207" s="19" t="s">
        <v>27</v>
      </c>
      <c r="B207" s="20" t="s">
        <v>160</v>
      </c>
      <c r="C207" s="20" t="s">
        <v>238</v>
      </c>
      <c r="D207" s="20" t="s">
        <v>28</v>
      </c>
      <c r="E207" s="21">
        <f>130-20.5</f>
        <v>109.5</v>
      </c>
    </row>
    <row r="208" spans="1:5" ht="45">
      <c r="A208" s="82" t="s">
        <v>212</v>
      </c>
      <c r="B208" s="42" t="s">
        <v>161</v>
      </c>
      <c r="C208" s="42"/>
      <c r="D208" s="38"/>
      <c r="E208" s="39">
        <f>E209</f>
        <v>1124.4000000000001</v>
      </c>
    </row>
    <row r="209" spans="1:5" ht="30">
      <c r="A209" s="9" t="s">
        <v>239</v>
      </c>
      <c r="B209" s="17" t="s">
        <v>161</v>
      </c>
      <c r="C209" s="17" t="s">
        <v>238</v>
      </c>
      <c r="D209" s="17"/>
      <c r="E209" s="18">
        <f>E210</f>
        <v>1124.4000000000001</v>
      </c>
    </row>
    <row r="210" spans="1:5" ht="27" customHeight="1">
      <c r="A210" s="19" t="s">
        <v>27</v>
      </c>
      <c r="B210" s="20" t="s">
        <v>161</v>
      </c>
      <c r="C210" s="20" t="s">
        <v>238</v>
      </c>
      <c r="D210" s="20" t="s">
        <v>28</v>
      </c>
      <c r="E210" s="21">
        <f>1214.5-20-70-0.1</f>
        <v>1124.4000000000001</v>
      </c>
    </row>
    <row r="211" spans="1:5" ht="27" customHeight="1">
      <c r="A211" s="82" t="s">
        <v>162</v>
      </c>
      <c r="B211" s="42" t="s">
        <v>163</v>
      </c>
      <c r="C211" s="42"/>
      <c r="D211" s="38"/>
      <c r="E211" s="68">
        <f>E212</f>
        <v>0</v>
      </c>
    </row>
    <row r="212" spans="1:5" ht="27" customHeight="1">
      <c r="A212" s="9" t="s">
        <v>239</v>
      </c>
      <c r="B212" s="17" t="s">
        <v>163</v>
      </c>
      <c r="C212" s="17" t="s">
        <v>238</v>
      </c>
      <c r="D212" s="17"/>
      <c r="E212" s="18">
        <f>E213</f>
        <v>0</v>
      </c>
    </row>
    <row r="213" spans="1:5" ht="27" customHeight="1">
      <c r="A213" s="19" t="s">
        <v>27</v>
      </c>
      <c r="B213" s="20" t="s">
        <v>163</v>
      </c>
      <c r="C213" s="20" t="s">
        <v>238</v>
      </c>
      <c r="D213" s="20" t="s">
        <v>28</v>
      </c>
      <c r="E213" s="21">
        <f>272.5-272.5</f>
        <v>0</v>
      </c>
    </row>
    <row r="214" spans="1:5" ht="39.75" customHeight="1">
      <c r="A214" s="82" t="s">
        <v>196</v>
      </c>
      <c r="B214" s="99" t="s">
        <v>195</v>
      </c>
      <c r="C214" s="42"/>
      <c r="D214" s="38"/>
      <c r="E214" s="68">
        <f>E215</f>
        <v>279.7</v>
      </c>
    </row>
    <row r="215" spans="1:5" ht="50.25" customHeight="1">
      <c r="A215" s="9" t="s">
        <v>239</v>
      </c>
      <c r="B215" s="17" t="s">
        <v>195</v>
      </c>
      <c r="C215" s="17" t="s">
        <v>238</v>
      </c>
      <c r="D215" s="17"/>
      <c r="E215" s="29">
        <f>E216</f>
        <v>279.7</v>
      </c>
    </row>
    <row r="216" spans="1:5" ht="27" customHeight="1">
      <c r="A216" s="19" t="s">
        <v>25</v>
      </c>
      <c r="B216" s="20" t="s">
        <v>195</v>
      </c>
      <c r="C216" s="20" t="s">
        <v>238</v>
      </c>
      <c r="D216" s="20" t="s">
        <v>26</v>
      </c>
      <c r="E216" s="30">
        <f>200+100-20.3</f>
        <v>279.7</v>
      </c>
    </row>
    <row r="217" spans="1:5" ht="30" customHeight="1">
      <c r="A217" s="74" t="s">
        <v>218</v>
      </c>
      <c r="B217" s="26" t="s">
        <v>170</v>
      </c>
      <c r="C217" s="105"/>
      <c r="D217" s="26"/>
      <c r="E217" s="136">
        <f>E218+E220</f>
        <v>300.10000000000002</v>
      </c>
    </row>
    <row r="218" spans="1:5" ht="27" customHeight="1">
      <c r="A218" s="60" t="s">
        <v>235</v>
      </c>
      <c r="B218" s="42" t="s">
        <v>170</v>
      </c>
      <c r="C218" s="42" t="s">
        <v>234</v>
      </c>
      <c r="D218" s="42"/>
      <c r="E218" s="83">
        <f>E219</f>
        <v>276.3</v>
      </c>
    </row>
    <row r="219" spans="1:5" ht="35.25" customHeight="1">
      <c r="A219" s="19" t="s">
        <v>17</v>
      </c>
      <c r="B219" s="106" t="s">
        <v>170</v>
      </c>
      <c r="C219" s="106" t="s">
        <v>234</v>
      </c>
      <c r="D219" s="106" t="s">
        <v>18</v>
      </c>
      <c r="E219" s="21">
        <f>256.2+20.1</f>
        <v>276.3</v>
      </c>
    </row>
    <row r="220" spans="1:5" ht="24" customHeight="1">
      <c r="A220" s="9" t="s">
        <v>239</v>
      </c>
      <c r="B220" s="42" t="s">
        <v>170</v>
      </c>
      <c r="C220" s="42" t="s">
        <v>238</v>
      </c>
      <c r="D220" s="42"/>
      <c r="E220" s="83">
        <f>E221</f>
        <v>23.799999999999997</v>
      </c>
    </row>
    <row r="221" spans="1:5" ht="33.75" customHeight="1">
      <c r="A221" s="19" t="s">
        <v>17</v>
      </c>
      <c r="B221" s="106" t="s">
        <v>170</v>
      </c>
      <c r="C221" s="106" t="s">
        <v>238</v>
      </c>
      <c r="D221" s="106" t="s">
        <v>18</v>
      </c>
      <c r="E221" s="21">
        <f>11+32.9-20.1</f>
        <v>23.799999999999997</v>
      </c>
    </row>
    <row r="222" spans="1:5" ht="54.75" customHeight="1">
      <c r="A222" s="82" t="s">
        <v>194</v>
      </c>
      <c r="B222" s="38" t="s">
        <v>144</v>
      </c>
      <c r="C222" s="38"/>
      <c r="D222" s="38"/>
      <c r="E222" s="68">
        <f>E223</f>
        <v>235</v>
      </c>
    </row>
    <row r="223" spans="1:5" ht="33.75" customHeight="1">
      <c r="A223" s="28" t="s">
        <v>237</v>
      </c>
      <c r="B223" s="17" t="s">
        <v>144</v>
      </c>
      <c r="C223" s="17" t="s">
        <v>236</v>
      </c>
      <c r="D223" s="17"/>
      <c r="E223" s="18">
        <f>E224</f>
        <v>235</v>
      </c>
    </row>
    <row r="224" spans="1:5" ht="33.75" customHeight="1">
      <c r="A224" s="102" t="s">
        <v>181</v>
      </c>
      <c r="B224" s="20" t="s">
        <v>144</v>
      </c>
      <c r="C224" s="20" t="s">
        <v>236</v>
      </c>
      <c r="D224" s="20" t="s">
        <v>12</v>
      </c>
      <c r="E224" s="21">
        <f>135+100</f>
        <v>235</v>
      </c>
    </row>
    <row r="225" spans="1:5" ht="36.75" customHeight="1">
      <c r="A225" s="82" t="s">
        <v>215</v>
      </c>
      <c r="B225" s="38" t="s">
        <v>213</v>
      </c>
      <c r="C225" s="38"/>
      <c r="D225" s="38"/>
      <c r="E225" s="68">
        <f>E226</f>
        <v>104.2</v>
      </c>
    </row>
    <row r="226" spans="1:5" ht="24" customHeight="1">
      <c r="A226" s="28" t="s">
        <v>237</v>
      </c>
      <c r="B226" s="17" t="s">
        <v>214</v>
      </c>
      <c r="C226" s="17" t="s">
        <v>236</v>
      </c>
      <c r="D226" s="17"/>
      <c r="E226" s="29">
        <f>E227</f>
        <v>104.2</v>
      </c>
    </row>
    <row r="227" spans="1:5" ht="24" customHeight="1">
      <c r="A227" s="19" t="s">
        <v>31</v>
      </c>
      <c r="B227" s="20" t="s">
        <v>213</v>
      </c>
      <c r="C227" s="20" t="s">
        <v>236</v>
      </c>
      <c r="D227" s="20" t="s">
        <v>32</v>
      </c>
      <c r="E227" s="30">
        <v>104.2</v>
      </c>
    </row>
    <row r="228" spans="1:5" ht="39.75" customHeight="1">
      <c r="A228" s="82" t="s">
        <v>148</v>
      </c>
      <c r="B228" s="38" t="s">
        <v>149</v>
      </c>
      <c r="C228" s="38"/>
      <c r="D228" s="38"/>
      <c r="E228" s="68">
        <f>E229</f>
        <v>158.19999999999999</v>
      </c>
    </row>
    <row r="229" spans="1:5" ht="27.75" customHeight="1">
      <c r="A229" s="28" t="s">
        <v>237</v>
      </c>
      <c r="B229" s="17" t="s">
        <v>150</v>
      </c>
      <c r="C229" s="17" t="s">
        <v>236</v>
      </c>
      <c r="D229" s="17"/>
      <c r="E229" s="29">
        <f>E230</f>
        <v>158.19999999999999</v>
      </c>
    </row>
    <row r="230" spans="1:5" ht="48.75" customHeight="1">
      <c r="A230" s="19" t="s">
        <v>15</v>
      </c>
      <c r="B230" s="20" t="s">
        <v>149</v>
      </c>
      <c r="C230" s="20" t="s">
        <v>236</v>
      </c>
      <c r="D230" s="20" t="s">
        <v>16</v>
      </c>
      <c r="E230" s="30">
        <v>158.19999999999999</v>
      </c>
    </row>
    <row r="231" spans="1:5" ht="41.25" customHeight="1">
      <c r="A231" s="82" t="s">
        <v>138</v>
      </c>
      <c r="B231" s="38" t="s">
        <v>139</v>
      </c>
      <c r="C231" s="38"/>
      <c r="D231" s="38"/>
      <c r="E231" s="39">
        <f>E232</f>
        <v>177</v>
      </c>
    </row>
    <row r="232" spans="1:5" ht="24" customHeight="1">
      <c r="A232" s="28" t="s">
        <v>237</v>
      </c>
      <c r="B232" s="17" t="s">
        <v>139</v>
      </c>
      <c r="C232" s="17" t="s">
        <v>236</v>
      </c>
      <c r="D232" s="17"/>
      <c r="E232" s="18">
        <f>E233</f>
        <v>177</v>
      </c>
    </row>
    <row r="233" spans="1:5" ht="48.75" customHeight="1">
      <c r="A233" s="19" t="s">
        <v>10</v>
      </c>
      <c r="B233" s="20" t="s">
        <v>139</v>
      </c>
      <c r="C233" s="20" t="s">
        <v>236</v>
      </c>
      <c r="D233" s="20" t="s">
        <v>11</v>
      </c>
      <c r="E233" s="21">
        <v>177</v>
      </c>
    </row>
    <row r="234" spans="1:5" ht="60.75" customHeight="1">
      <c r="A234" s="82" t="s">
        <v>140</v>
      </c>
      <c r="B234" s="38" t="s">
        <v>141</v>
      </c>
      <c r="C234" s="38"/>
      <c r="D234" s="38"/>
      <c r="E234" s="39">
        <f>E235</f>
        <v>108.6</v>
      </c>
    </row>
    <row r="235" spans="1:5" ht="24" customHeight="1">
      <c r="A235" s="28" t="s">
        <v>237</v>
      </c>
      <c r="B235" s="17" t="s">
        <v>141</v>
      </c>
      <c r="C235" s="17" t="s">
        <v>236</v>
      </c>
      <c r="D235" s="17"/>
      <c r="E235" s="18">
        <f>E236</f>
        <v>108.6</v>
      </c>
    </row>
    <row r="236" spans="1:5" ht="57" customHeight="1">
      <c r="A236" s="19" t="s">
        <v>10</v>
      </c>
      <c r="B236" s="20" t="s">
        <v>141</v>
      </c>
      <c r="C236" s="20" t="s">
        <v>236</v>
      </c>
      <c r="D236" s="20" t="s">
        <v>11</v>
      </c>
      <c r="E236" s="21">
        <v>108.6</v>
      </c>
    </row>
    <row r="237" spans="1:5" ht="30.75" customHeight="1">
      <c r="A237" s="45" t="s">
        <v>166</v>
      </c>
      <c r="B237" s="38" t="s">
        <v>167</v>
      </c>
      <c r="C237" s="38"/>
      <c r="D237" s="38"/>
      <c r="E237" s="39">
        <f>E238</f>
        <v>80.8</v>
      </c>
    </row>
    <row r="238" spans="1:5" ht="27.75" customHeight="1">
      <c r="A238" s="28" t="s">
        <v>237</v>
      </c>
      <c r="B238" s="17" t="s">
        <v>167</v>
      </c>
      <c r="C238" s="17" t="s">
        <v>236</v>
      </c>
      <c r="D238" s="17"/>
      <c r="E238" s="18">
        <f>E239</f>
        <v>80.8</v>
      </c>
    </row>
    <row r="239" spans="1:5" ht="57" customHeight="1">
      <c r="A239" s="19" t="s">
        <v>8</v>
      </c>
      <c r="B239" s="20" t="s">
        <v>167</v>
      </c>
      <c r="C239" s="20" t="s">
        <v>236</v>
      </c>
      <c r="D239" s="20" t="s">
        <v>9</v>
      </c>
      <c r="E239" s="21">
        <v>80.8</v>
      </c>
    </row>
    <row r="240" spans="1:5" ht="30">
      <c r="A240" s="45" t="s">
        <v>142</v>
      </c>
      <c r="B240" s="38" t="s">
        <v>143</v>
      </c>
      <c r="C240" s="38"/>
      <c r="D240" s="38"/>
      <c r="E240" s="39">
        <f>E241</f>
        <v>189.2</v>
      </c>
    </row>
    <row r="241" spans="1:5" ht="15">
      <c r="A241" s="28" t="s">
        <v>237</v>
      </c>
      <c r="B241" s="17" t="s">
        <v>143</v>
      </c>
      <c r="C241" s="17" t="s">
        <v>236</v>
      </c>
      <c r="D241" s="17"/>
      <c r="E241" s="18">
        <f>E242</f>
        <v>189.2</v>
      </c>
    </row>
    <row r="242" spans="1:5" ht="45.75" thickBot="1">
      <c r="A242" s="19" t="s">
        <v>10</v>
      </c>
      <c r="B242" s="20" t="s">
        <v>143</v>
      </c>
      <c r="C242" s="20" t="s">
        <v>236</v>
      </c>
      <c r="D242" s="20" t="s">
        <v>11</v>
      </c>
      <c r="E242" s="21">
        <v>189.2</v>
      </c>
    </row>
    <row r="243" spans="1:5" ht="16.5" thickBot="1">
      <c r="A243" s="103" t="s">
        <v>35</v>
      </c>
      <c r="B243" s="104"/>
      <c r="C243" s="104"/>
      <c r="D243" s="104"/>
      <c r="E243" s="137">
        <f>E15+E42+E51+E56+E83+E92+E102+E107+E143+E151+E160+E164+E97</f>
        <v>58032.979999999996</v>
      </c>
    </row>
  </sheetData>
  <autoFilter ref="A13:E243"/>
  <mergeCells count="11">
    <mergeCell ref="B6:E6"/>
    <mergeCell ref="A1:E1"/>
    <mergeCell ref="A2:E2"/>
    <mergeCell ref="B3:E3"/>
    <mergeCell ref="A4:E4"/>
    <mergeCell ref="A5:E5"/>
    <mergeCell ref="A7:E7"/>
    <mergeCell ref="B8:E8"/>
    <mergeCell ref="A9:E9"/>
    <mergeCell ref="A10:E10"/>
    <mergeCell ref="A11:E11"/>
  </mergeCells>
  <printOptions horizontalCentered="1"/>
  <pageMargins left="1.1811023622047245" right="0.59055118110236227" top="0.59055118110236227" bottom="0.59055118110236227" header="0.51181102362204722" footer="0.51181102362204722"/>
  <pageSetup paperSize="9" scale="52" fitToHeight="7" orientation="portrait" horizontalDpi="1200" verticalDpi="1200" r:id="rId1"/>
  <headerFooter alignWithMargins="0">
    <oddFooter>Страница &amp;P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XII</vt:lpstr>
      <vt:lpstr>XII!Заголовки_для_печати</vt:lpstr>
      <vt:lpstr>XII!Область_печати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2014-02-10T06:00:54Z</cp:lastPrinted>
  <dcterms:created xsi:type="dcterms:W3CDTF">2011-02-14T12:31:08Z</dcterms:created>
  <dcterms:modified xsi:type="dcterms:W3CDTF">2020-12-17T07:35:46Z</dcterms:modified>
</cp:coreProperties>
</file>