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3040" windowHeight="8865"/>
  </bookViews>
  <sheets>
    <sheet name="IX" sheetId="36" r:id="rId1"/>
  </sheets>
  <definedNames>
    <definedName name="_xlnm._FilterDatabase" localSheetId="0" hidden="1">IX!$A$16:$I$272</definedName>
    <definedName name="_xlnm.Print_Titles" localSheetId="0">IX!$16:$17</definedName>
    <definedName name="_xlnm.Print_Area" localSheetId="0">IX!$A$1:$I$272</definedName>
  </definedNames>
  <calcPr calcId="125725"/>
</workbook>
</file>

<file path=xl/calcChain.xml><?xml version="1.0" encoding="utf-8"?>
<calcChain xmlns="http://schemas.openxmlformats.org/spreadsheetml/2006/main">
  <c r="I214" i="36"/>
  <c r="I259"/>
  <c r="I114"/>
  <c r="I197"/>
  <c r="I255"/>
  <c r="I248"/>
  <c r="I220"/>
  <c r="I209"/>
  <c r="I205"/>
  <c r="I195"/>
  <c r="I164" l="1"/>
  <c r="I163" s="1"/>
  <c r="I162" s="1"/>
  <c r="I189"/>
  <c r="I169"/>
  <c r="I160"/>
  <c r="I153"/>
  <c r="I146"/>
  <c r="I140"/>
  <c r="I131"/>
  <c r="I129"/>
  <c r="I120"/>
  <c r="I103"/>
  <c r="I97"/>
  <c r="I91"/>
  <c r="I88"/>
  <c r="I85"/>
  <c r="I83"/>
  <c r="I59"/>
  <c r="I54"/>
  <c r="I33"/>
  <c r="I29"/>
  <c r="I26"/>
  <c r="I24"/>
  <c r="I271" l="1"/>
  <c r="I270" s="1"/>
  <c r="I269" s="1"/>
  <c r="I268" s="1"/>
  <c r="I267" s="1"/>
  <c r="I265"/>
  <c r="I264" s="1"/>
  <c r="I263" s="1"/>
  <c r="I262"/>
  <c r="I261"/>
  <c r="I260" s="1"/>
  <c r="I257" s="1"/>
  <c r="I258"/>
  <c r="I254"/>
  <c r="I253"/>
  <c r="I252"/>
  <c r="I251" s="1"/>
  <c r="I247"/>
  <c r="I246" s="1"/>
  <c r="I245" s="1"/>
  <c r="I244" s="1"/>
  <c r="I243" s="1"/>
  <c r="I240"/>
  <c r="I239" s="1"/>
  <c r="I238" s="1"/>
  <c r="I233"/>
  <c r="I232"/>
  <c r="I231" s="1"/>
  <c r="I229"/>
  <c r="I228"/>
  <c r="I227"/>
  <c r="I226" s="1"/>
  <c r="I223"/>
  <c r="I222" s="1"/>
  <c r="I221" s="1"/>
  <c r="I219"/>
  <c r="I218"/>
  <c r="I217"/>
  <c r="I216" s="1"/>
  <c r="I213"/>
  <c r="I212" s="1"/>
  <c r="I211" s="1"/>
  <c r="I208"/>
  <c r="I207" s="1"/>
  <c r="I204"/>
  <c r="I203" s="1"/>
  <c r="I196"/>
  <c r="I194"/>
  <c r="I192"/>
  <c r="I190"/>
  <c r="I188"/>
  <c r="I184"/>
  <c r="I183" s="1"/>
  <c r="I182"/>
  <c r="I181"/>
  <c r="I180" s="1"/>
  <c r="I179"/>
  <c r="I178" s="1"/>
  <c r="I177" s="1"/>
  <c r="I176" s="1"/>
  <c r="I175"/>
  <c r="I174"/>
  <c r="I172"/>
  <c r="I168"/>
  <c r="I167"/>
  <c r="I166" s="1"/>
  <c r="I159"/>
  <c r="I158" s="1"/>
  <c r="I157" s="1"/>
  <c r="I156"/>
  <c r="I155"/>
  <c r="I152" s="1"/>
  <c r="I150"/>
  <c r="I149"/>
  <c r="I148"/>
  <c r="I147" s="1"/>
  <c r="I145"/>
  <c r="I139"/>
  <c r="I138"/>
  <c r="I137"/>
  <c r="I136" s="1"/>
  <c r="I130"/>
  <c r="I128"/>
  <c r="I125"/>
  <c r="I124" s="1"/>
  <c r="I123" s="1"/>
  <c r="I122" s="1"/>
  <c r="I119"/>
  <c r="I118" s="1"/>
  <c r="I117" s="1"/>
  <c r="I116"/>
  <c r="I115"/>
  <c r="I113"/>
  <c r="I109"/>
  <c r="I108"/>
  <c r="I107"/>
  <c r="I106" s="1"/>
  <c r="I102"/>
  <c r="I101" s="1"/>
  <c r="I100" s="1"/>
  <c r="I99" s="1"/>
  <c r="I98" s="1"/>
  <c r="I96"/>
  <c r="I94" s="1"/>
  <c r="I93" s="1"/>
  <c r="I92" s="1"/>
  <c r="I90"/>
  <c r="I89" s="1"/>
  <c r="I87"/>
  <c r="I86" s="1"/>
  <c r="I84"/>
  <c r="I82"/>
  <c r="I76"/>
  <c r="I75"/>
  <c r="I74" s="1"/>
  <c r="I73" s="1"/>
  <c r="I72" s="1"/>
  <c r="I71" s="1"/>
  <c r="I70" s="1"/>
  <c r="I68"/>
  <c r="I66"/>
  <c r="I64"/>
  <c r="I63"/>
  <c r="I62" s="1"/>
  <c r="I61" s="1"/>
  <c r="I60" s="1"/>
  <c r="I58"/>
  <c r="I57" s="1"/>
  <c r="I56" s="1"/>
  <c r="I53"/>
  <c r="I52" s="1"/>
  <c r="I51" s="1"/>
  <c r="I50" s="1"/>
  <c r="I48"/>
  <c r="I47" s="1"/>
  <c r="I46" s="1"/>
  <c r="I45" s="1"/>
  <c r="I43"/>
  <c r="I41"/>
  <c r="I39"/>
  <c r="I38" s="1"/>
  <c r="I37" s="1"/>
  <c r="I36"/>
  <c r="I35" s="1"/>
  <c r="I34" s="1"/>
  <c r="I32"/>
  <c r="I31" s="1"/>
  <c r="I27"/>
  <c r="I25"/>
  <c r="I23"/>
  <c r="I215" l="1"/>
  <c r="I202"/>
  <c r="I201" s="1"/>
  <c r="I200" s="1"/>
  <c r="I199" s="1"/>
  <c r="I198" s="1"/>
  <c r="I81"/>
  <c r="I80" s="1"/>
  <c r="I79" s="1"/>
  <c r="I78" s="1"/>
  <c r="I77" s="1"/>
  <c r="I112"/>
  <c r="I111" s="1"/>
  <c r="I135"/>
  <c r="I134" s="1"/>
  <c r="I133" s="1"/>
  <c r="I171"/>
  <c r="I170" s="1"/>
  <c r="I187"/>
  <c r="I186" s="1"/>
  <c r="I144"/>
  <c r="I143" s="1"/>
  <c r="I142" s="1"/>
  <c r="I127"/>
  <c r="I126" s="1"/>
  <c r="I121" s="1"/>
  <c r="I55"/>
  <c r="I22"/>
  <c r="I21" s="1"/>
  <c r="I20" s="1"/>
  <c r="I256"/>
  <c r="I250" s="1"/>
  <c r="I249" s="1"/>
  <c r="I225"/>
  <c r="I237"/>
  <c r="I236"/>
  <c r="I235" s="1"/>
  <c r="I110"/>
  <c r="I105" s="1"/>
  <c r="I95"/>
  <c r="I161" l="1"/>
  <c r="I132"/>
  <c r="I104"/>
  <c r="I19"/>
  <c r="I18" l="1"/>
  <c r="I272" s="1"/>
</calcChain>
</file>

<file path=xl/sharedStrings.xml><?xml version="1.0" encoding="utf-8"?>
<sst xmlns="http://schemas.openxmlformats.org/spreadsheetml/2006/main" count="1347" uniqueCount="327">
  <si>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</si>
  <si>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</si>
  <si>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</si>
  <si>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</si>
  <si>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</si>
  <si>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</si>
  <si>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</si>
  <si>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</si>
  <si>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</si>
  <si>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</si>
  <si>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</si>
  <si>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</si>
  <si>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</si>
  <si>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</si>
  <si>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</si>
  <si>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</si>
  <si>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</si>
  <si>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</si>
  <si>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</si>
  <si>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</si>
  <si>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</si>
  <si>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</si>
  <si>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</si>
  <si>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</si>
  <si>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</si>
  <si>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</si>
  <si>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</si>
  <si>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</si>
  <si>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</si>
  <si>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</si>
  <si>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</si>
  <si>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</si>
  <si>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</si>
  <si>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</si>
  <si>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</si>
  <si>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</si>
  <si>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</si>
  <si>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</si>
  <si>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</si>
  <si>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</si>
  <si>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>540</t>
  </si>
  <si>
    <t>870</t>
  </si>
  <si>
    <t>Резервные средства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</si>
  <si>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</si>
  <si>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</si>
  <si>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</si>
  <si>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</si>
  <si>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</si>
  <si>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</si>
  <si>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</si>
  <si>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</si>
  <si>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</si>
  <si>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</si>
  <si>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</si>
  <si>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</si>
  <si>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</si>
  <si>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</si>
  <si>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Иные межбюджетные трансферты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</si>
  <si>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</si>
  <si>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</si>
  <si>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810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</si>
  <si>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</si>
  <si>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</si>
  <si>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</si>
  <si>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</si>
  <si>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</si>
  <si>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Расходы на выплаты персоналу государственных (муниципальных) органов</t>
  </si>
  <si>
    <t>120</t>
  </si>
  <si>
    <t>240</t>
  </si>
  <si>
    <t>850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</si>
  <si>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</si>
  <si>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</si>
  <si>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110</t>
  </si>
  <si>
    <t>Расходы на выплаты персоналу казенных учреждений</t>
  </si>
  <si>
    <t>320</t>
  </si>
  <si>
    <t>Социальные выплаты гражданам, кроме публичных нормативных социальных выплат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</si>
  <si>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</si>
  <si>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</si>
  <si>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</si>
  <si>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</si>
  <si>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</si>
  <si>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</si>
  <si>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</si>
  <si>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</si>
  <si>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</si>
  <si>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</si>
  <si>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</si>
  <si>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</si>
  <si>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</si>
  <si>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</si>
  <si>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</si>
  <si>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</si>
  <si>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</si>
  <si>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</si>
  <si>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</si>
  <si>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</si>
  <si>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</si>
  <si>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</si>
  <si>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</si>
  <si>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</si>
  <si>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</si>
  <si>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</si>
  <si>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</si>
  <si>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</si>
  <si>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</si>
  <si>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</si>
  <si>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</si>
  <si>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</si>
  <si>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</si>
  <si>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</si>
  <si>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</si>
  <si>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</si>
  <si>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</si>
  <si>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</si>
  <si>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</si>
  <si>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</si>
  <si>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</si>
  <si>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</si>
  <si>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</si>
  <si>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</si>
  <si>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</si>
  <si>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</si>
  <si>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</si>
  <si>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</si>
  <si>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</si>
  <si>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</si>
  <si>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</si>
  <si>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</si>
  <si>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</si>
  <si>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</si>
  <si>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</si>
  <si>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</si>
  <si>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</si>
  <si>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</si>
  <si>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Муниципальная программа "Содействие созданию условий для эффективного выполнения органами местного самоуправления своих полномочий в  муниципальном образовании Приладожское городское поселение Кировского муниципального района Ленинградской области"</t>
  </si>
  <si>
    <t>01 0 00 00000</t>
  </si>
  <si>
    <t>Основное мероприятие "Капитальный ремонт и ремонт автомобильных дорог местного значения и искусственных сооружений на них"</t>
  </si>
  <si>
    <t>01 0 01 00000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</si>
  <si>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</si>
  <si>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</si>
  <si>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</si>
  <si>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</si>
  <si>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</si>
  <si>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</si>
  <si>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</si>
  <si>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</si>
  <si>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Подпрограмма "Безопасность дорожного движения в муниципальном образовании Приладожское городское поселение Кировского муниципального района Ленинградской области "</t>
  </si>
  <si>
    <t>11 3 00 00000</t>
  </si>
  <si>
    <t xml:space="preserve">Мероприятия в области безопасности дорожного движения </t>
  </si>
  <si>
    <t>11 3 01 14650</t>
  </si>
  <si>
    <t>11 3 01 00000</t>
  </si>
  <si>
    <t>Основное мероприятие "Обеспечение  безопасности дорожного движения на территории поселения"</t>
  </si>
  <si>
    <t>98 9 09 10350</t>
  </si>
  <si>
    <t>12 0 00 00000</t>
  </si>
  <si>
    <t>12 0 01 06450</t>
  </si>
  <si>
    <t>Субсидии юридическим лицам (кроме некоммерческих организаций), индивидуальным предпринимателям,  физическим лицам - производителям товоров, работ, услуг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</si>
  <si>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</si>
  <si>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</si>
  <si>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</si>
  <si>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</si>
  <si>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</si>
  <si>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</si>
  <si>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</si>
  <si>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</si>
  <si>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</si>
  <si>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76 0 01 00000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</si>
  <si>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</si>
  <si>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</si>
  <si>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</si>
  <si>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</si>
  <si>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</si>
  <si>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</si>
  <si>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</si>
  <si>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</si>
  <si>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</si>
  <si>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</si>
  <si>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</si>
  <si>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</si>
  <si>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</si>
  <si>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</si>
  <si>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</si>
  <si>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</si>
  <si>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</si>
  <si>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</si>
  <si>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</si>
  <si>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</si>
  <si>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</si>
  <si>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</si>
  <si>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</si>
  <si>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</si>
  <si>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</si>
  <si>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</si>
  <si>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</si>
  <si>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</si>
  <si>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</si>
  <si>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</si>
  <si>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</si>
  <si>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</si>
  <si>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</si>
  <si>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</si>
  <si>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</si>
  <si>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</si>
  <si>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</si>
  <si>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</si>
  <si>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</si>
  <si>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</si>
  <si>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</si>
  <si>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</si>
  <si>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Основное мероприятие "Капитальный ремонт (ремонт) объектов коммунального хозяйства"</t>
  </si>
  <si>
    <t>360</t>
  </si>
  <si>
    <t>Иные выплаты населению</t>
  </si>
  <si>
    <t>Реализация областного закона от 14 декабря 2012 года N 95-оз "О содействии развитию на части территорий муниципальных образований Ленинградской области иных форм местного самоуправления"</t>
  </si>
  <si>
    <t>01 0 01 S0880</t>
  </si>
  <si>
    <t>76 0 02 00000</t>
  </si>
  <si>
    <t>76 0 02 S4270</t>
  </si>
  <si>
    <t>Основное мероприятие "Развитие и восстановление объектов коммунального хозяйства муниципального образования"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</si>
  <si>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</si>
  <si>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1П 0 00 00000</t>
  </si>
  <si>
    <t>1П 0 01 00000</t>
  </si>
  <si>
    <t>Муниципальная программа "Содействие развитию иных форм местного самоуправления в административном центре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</si>
  <si>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</si>
  <si>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</si>
  <si>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</si>
  <si>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</si>
  <si>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</si>
  <si>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</si>
  <si>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</si>
  <si>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</si>
  <si>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</si>
  <si>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</si>
  <si>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</si>
  <si>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</si>
  <si>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</si>
  <si>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</si>
  <si>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76 0 01 S0160</t>
  </si>
  <si>
    <t>Реализация мероприятий по подготовке объектов теплоснабжения к отопительному сезону на территории Ленинградской области</t>
  </si>
  <si>
    <t>76 0 01 S0260</t>
  </si>
  <si>
    <t>Мероприятия, направленные на безаварийную работу объектов водоснабжения и водоотведения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</si>
  <si>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</si>
  <si>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</si>
  <si>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</si>
  <si>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</si>
  <si>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</si>
  <si>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Прочая закупка товаров, работ и услуг для обеспечения государственных (муниципальных) нужд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</si>
  <si>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</si>
  <si>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</si>
  <si>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</si>
  <si>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</si>
  <si>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</si>
  <si>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</si>
  <si>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</si>
  <si>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</si>
  <si>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</si>
  <si>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</si>
  <si>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>06 1 01 13780</t>
  </si>
  <si>
    <t>Организация системы оповещения по ГО и ЧС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</si>
  <si>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</si>
  <si>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</si>
  <si>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</si>
  <si>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</si>
  <si>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</si>
  <si>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</si>
  <si>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муниципального долга</t>
  </si>
  <si>
    <t>730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</si>
  <si>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</si>
  <si>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</si>
  <si>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</si>
  <si>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</si>
  <si>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</si>
  <si>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</si>
  <si>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</si>
  <si>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Обустройство детской площадки у д. №3 п. Приладожский</t>
  </si>
  <si>
    <t>1П 0 01 16120</t>
  </si>
  <si>
    <t>76 0 04 00000</t>
  </si>
  <si>
    <t>76 0 04 S0200</t>
  </si>
  <si>
    <t>410</t>
  </si>
  <si>
    <t>Бюджетные инвестиции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</si>
  <si>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</si>
  <si>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</si>
  <si>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   Приладожское городское поселение Кировского муниципального района Ленинградской области на 2019год</t>
  </si>
  <si>
    <t>Бюджетные ассигнования на 2019 год (тысяч рублей)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</si>
  <si>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</si>
  <si>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</si>
  <si>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</si>
  <si>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</si>
  <si>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</si>
  <si>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</si>
  <si>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</si>
  <si>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7D 0 01 00000</t>
  </si>
  <si>
    <t>Основное мероприятие "Дворовые территории"</t>
  </si>
  <si>
    <t>Благоустройство дворовых территорий</t>
  </si>
  <si>
    <t>7D 0 01 16250</t>
  </si>
  <si>
    <t>7D 0 02 00000</t>
  </si>
  <si>
    <t>7D 0 02 16260</t>
  </si>
  <si>
    <t>Основное мероприятие "Общественные территории"</t>
  </si>
  <si>
    <t>Благоустройство общественных территорий</t>
  </si>
  <si>
    <t>от  "13" декабря 2018 г.  № 34</t>
  </si>
  <si>
    <t>(в редакции решения совета депутатов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</si>
  <si>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</si>
  <si>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</si>
  <si>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</si>
  <si>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</si>
  <si>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</si>
  <si>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</si>
  <si>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</si>
  <si>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"Обустройство детской площадки в деревне Назия"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</si>
  <si>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</si>
  <si>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</si>
  <si>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</si>
  <si>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</si>
  <si>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</si>
  <si>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98 9 09 72020</t>
  </si>
  <si>
    <t>Мероприятия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</si>
  <si>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</si>
  <si>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98 9 09 72120</t>
  </si>
  <si>
    <t>Расходы за счет резервного фонда Правительства Ленинградской области</t>
  </si>
  <si>
    <t>76 0 04 80900</t>
  </si>
  <si>
    <t>Проектирование и строительство объектов газоснабжения Приладожского поселения</t>
  </si>
  <si>
    <t>1W 0 00 00000</t>
  </si>
  <si>
    <t>1W 0 01 00000</t>
  </si>
  <si>
    <t>1W 0 01 S4790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</si>
  <si>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</si>
  <si>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</si>
  <si>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Мероприятия по созданию мест (площадок) накопления твердых коммунальных отходов</t>
  </si>
  <si>
    <t>13 1 01 S5194</t>
  </si>
  <si>
    <t>Государственная поддержка отрасли культуры (Поддержка коллективов самодеятельного народного творчества, имеющих звание "народный" и "образцовый" )</t>
  </si>
  <si>
    <t>от  "18" сентября 2019г № 22)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</si>
</sst>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4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b/>
      <i/>
      <sz val="14"/>
      <color rgb="FF7030A0"/>
      <name val="Arial Cyr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49" fontId="11" fillId="2" borderId="8" xfId="0" applyNumberFormat="1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right"/>
    </xf>
    <xf numFmtId="49" fontId="11" fillId="2" borderId="12" xfId="0" applyNumberFormat="1" applyFont="1" applyFill="1" applyBorder="1" applyAlignment="1">
      <alignment horizontal="left" wrapText="1"/>
    </xf>
    <xf numFmtId="49" fontId="11" fillId="2" borderId="13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right"/>
    </xf>
    <xf numFmtId="49" fontId="10" fillId="2" borderId="15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right"/>
    </xf>
    <xf numFmtId="49" fontId="14" fillId="2" borderId="19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center"/>
    </xf>
    <xf numFmtId="164" fontId="12" fillId="2" borderId="14" xfId="0" applyNumberFormat="1" applyFont="1" applyFill="1" applyBorder="1" applyAlignment="1">
      <alignment horizontal="right"/>
    </xf>
    <xf numFmtId="49" fontId="14" fillId="2" borderId="22" xfId="0" applyNumberFormat="1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/>
    </xf>
    <xf numFmtId="164" fontId="14" fillId="2" borderId="18" xfId="0" applyNumberFormat="1" applyFont="1" applyFill="1" applyBorder="1" applyAlignment="1">
      <alignment horizontal="right"/>
    </xf>
    <xf numFmtId="49" fontId="14" fillId="2" borderId="23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center"/>
    </xf>
    <xf numFmtId="164" fontId="13" fillId="2" borderId="25" xfId="0" applyNumberFormat="1" applyFont="1" applyFill="1" applyBorder="1" applyAlignment="1">
      <alignment horizontal="right"/>
    </xf>
    <xf numFmtId="49" fontId="14" fillId="2" borderId="26" xfId="0" applyNumberFormat="1" applyFont="1" applyFill="1" applyBorder="1" applyAlignment="1">
      <alignment horizontal="left" wrapText="1"/>
    </xf>
    <xf numFmtId="49" fontId="13" fillId="2" borderId="27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left" wrapText="1"/>
    </xf>
    <xf numFmtId="164" fontId="15" fillId="2" borderId="28" xfId="0" applyNumberFormat="1" applyFont="1" applyFill="1" applyBorder="1" applyAlignment="1">
      <alignment horizontal="right"/>
    </xf>
    <xf numFmtId="164" fontId="12" fillId="2" borderId="18" xfId="0" applyNumberFormat="1" applyFont="1" applyFill="1" applyBorder="1" applyAlignment="1">
      <alignment horizontal="right"/>
    </xf>
    <xf numFmtId="166" fontId="10" fillId="2" borderId="16" xfId="0" applyNumberFormat="1" applyFont="1" applyFill="1" applyBorder="1" applyAlignment="1">
      <alignment horizontal="left" wrapText="1"/>
    </xf>
    <xf numFmtId="49" fontId="15" fillId="2" borderId="10" xfId="0" applyNumberFormat="1" applyFont="1" applyFill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left" wrapText="1"/>
    </xf>
    <xf numFmtId="49" fontId="15" fillId="2" borderId="17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4" fillId="2" borderId="17" xfId="0" applyNumberFormat="1" applyFont="1" applyFill="1" applyBorder="1" applyAlignment="1">
      <alignment horizontal="center"/>
    </xf>
    <xf numFmtId="49" fontId="15" fillId="2" borderId="13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164" fontId="13" fillId="2" borderId="32" xfId="0" applyNumberFormat="1" applyFont="1" applyFill="1" applyBorder="1" applyAlignment="1">
      <alignment horizontal="right"/>
    </xf>
    <xf numFmtId="49" fontId="11" fillId="2" borderId="30" xfId="0" applyNumberFormat="1" applyFont="1" applyFill="1" applyBorder="1" applyAlignment="1">
      <alignment horizontal="left" wrapText="1"/>
    </xf>
    <xf numFmtId="49" fontId="13" fillId="2" borderId="33" xfId="0" applyNumberFormat="1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left" wrapText="1"/>
    </xf>
    <xf numFmtId="49" fontId="14" fillId="2" borderId="27" xfId="0" applyNumberFormat="1" applyFont="1" applyFill="1" applyBorder="1" applyAlignment="1">
      <alignment horizontal="center"/>
    </xf>
    <xf numFmtId="164" fontId="14" fillId="2" borderId="32" xfId="0" applyNumberFormat="1" applyFont="1" applyFill="1" applyBorder="1" applyAlignment="1">
      <alignment horizontal="right"/>
    </xf>
    <xf numFmtId="49" fontId="11" fillId="2" borderId="34" xfId="0" applyNumberFormat="1" applyFont="1" applyFill="1" applyBorder="1" applyAlignment="1">
      <alignment horizontal="left" wrapText="1"/>
    </xf>
    <xf numFmtId="49" fontId="11" fillId="2" borderId="36" xfId="0" applyNumberFormat="1" applyFont="1" applyFill="1" applyBorder="1" applyAlignment="1">
      <alignment horizontal="center"/>
    </xf>
    <xf numFmtId="164" fontId="11" fillId="2" borderId="28" xfId="0" applyNumberFormat="1" applyFont="1" applyFill="1" applyBorder="1" applyAlignment="1">
      <alignment horizontal="right"/>
    </xf>
    <xf numFmtId="49" fontId="14" fillId="2" borderId="34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1" fillId="2" borderId="37" xfId="0" applyNumberFormat="1" applyFont="1" applyFill="1" applyBorder="1" applyAlignment="1">
      <alignment horizontal="left" wrapText="1"/>
    </xf>
    <xf numFmtId="164" fontId="12" fillId="2" borderId="11" xfId="0" applyNumberFormat="1" applyFont="1" applyFill="1" applyBorder="1" applyAlignment="1">
      <alignment horizontal="right"/>
    </xf>
    <xf numFmtId="164" fontId="12" fillId="2" borderId="29" xfId="0" applyNumberFormat="1" applyFont="1" applyFill="1" applyBorder="1" applyAlignment="1">
      <alignment horizontal="right"/>
    </xf>
    <xf numFmtId="49" fontId="12" fillId="2" borderId="17" xfId="0" applyNumberFormat="1" applyFont="1" applyFill="1" applyBorder="1" applyAlignment="1">
      <alignment horizontal="center"/>
    </xf>
    <xf numFmtId="164" fontId="15" fillId="2" borderId="18" xfId="0" applyNumberFormat="1" applyFont="1" applyFill="1" applyBorder="1" applyAlignment="1">
      <alignment horizontal="right"/>
    </xf>
    <xf numFmtId="49" fontId="11" fillId="2" borderId="38" xfId="0" applyNumberFormat="1" applyFont="1" applyFill="1" applyBorder="1" applyAlignment="1">
      <alignment horizontal="left" wrapText="1"/>
    </xf>
    <xf numFmtId="0" fontId="11" fillId="2" borderId="34" xfId="0" applyNumberFormat="1" applyFont="1" applyFill="1" applyBorder="1" applyAlignment="1">
      <alignment horizontal="left" wrapText="1"/>
    </xf>
    <xf numFmtId="49" fontId="15" fillId="2" borderId="20" xfId="0" applyNumberFormat="1" applyFont="1" applyFill="1" applyBorder="1" applyAlignment="1">
      <alignment horizontal="left" wrapText="1"/>
    </xf>
    <xf numFmtId="164" fontId="15" fillId="2" borderId="14" xfId="0" applyNumberFormat="1" applyFont="1" applyFill="1" applyBorder="1" applyAlignment="1">
      <alignment horizontal="right"/>
    </xf>
    <xf numFmtId="0" fontId="11" fillId="2" borderId="39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left" wrapText="1"/>
    </xf>
    <xf numFmtId="0" fontId="11" fillId="2" borderId="40" xfId="0" applyNumberFormat="1" applyFont="1" applyFill="1" applyBorder="1" applyAlignment="1">
      <alignment horizontal="left" wrapText="1"/>
    </xf>
    <xf numFmtId="164" fontId="11" fillId="2" borderId="41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left" wrapText="1"/>
    </xf>
    <xf numFmtId="164" fontId="10" fillId="2" borderId="29" xfId="0" applyNumberFormat="1" applyFont="1" applyFill="1" applyBorder="1" applyAlignment="1">
      <alignment horizontal="right"/>
    </xf>
    <xf numFmtId="49" fontId="12" fillId="2" borderId="13" xfId="0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0" fillId="2" borderId="40" xfId="0" applyNumberFormat="1" applyFont="1" applyFill="1" applyBorder="1" applyAlignment="1">
      <alignment horizontal="left" wrapText="1"/>
    </xf>
    <xf numFmtId="49" fontId="10" fillId="2" borderId="30" xfId="0" applyNumberFormat="1" applyFont="1" applyFill="1" applyBorder="1" applyAlignment="1">
      <alignment horizontal="left" wrapText="1"/>
    </xf>
    <xf numFmtId="49" fontId="10" fillId="2" borderId="37" xfId="0" applyNumberFormat="1" applyFont="1" applyFill="1" applyBorder="1" applyAlignment="1">
      <alignment horizontal="left" wrapText="1"/>
    </xf>
    <xf numFmtId="0" fontId="11" fillId="2" borderId="42" xfId="0" applyNumberFormat="1" applyFont="1" applyFill="1" applyBorder="1" applyAlignment="1">
      <alignment horizontal="left" wrapText="1"/>
    </xf>
    <xf numFmtId="0" fontId="11" fillId="2" borderId="43" xfId="0" applyNumberFormat="1" applyFont="1" applyFill="1" applyBorder="1" applyAlignment="1">
      <alignment horizontal="left" wrapText="1"/>
    </xf>
    <xf numFmtId="164" fontId="15" fillId="2" borderId="41" xfId="0" applyNumberFormat="1" applyFont="1" applyFill="1" applyBorder="1" applyAlignment="1">
      <alignment horizontal="right"/>
    </xf>
    <xf numFmtId="0" fontId="11" fillId="2" borderId="30" xfId="0" applyNumberFormat="1" applyFont="1" applyFill="1" applyBorder="1" applyAlignment="1">
      <alignment horizontal="left" wrapText="1"/>
    </xf>
    <xf numFmtId="164" fontId="10" fillId="2" borderId="18" xfId="0" applyNumberFormat="1" applyFont="1" applyFill="1" applyBorder="1" applyAlignment="1">
      <alignment horizontal="right"/>
    </xf>
    <xf numFmtId="164" fontId="10" fillId="2" borderId="14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49" fontId="12" fillId="2" borderId="10" xfId="0" applyNumberFormat="1" applyFont="1" applyFill="1" applyBorder="1" applyAlignment="1">
      <alignment horizontal="center"/>
    </xf>
    <xf numFmtId="0" fontId="11" fillId="2" borderId="16" xfId="0" applyNumberFormat="1" applyFont="1" applyFill="1" applyBorder="1" applyAlignment="1">
      <alignment horizontal="left" wrapText="1"/>
    </xf>
    <xf numFmtId="49" fontId="10" fillId="2" borderId="44" xfId="0" applyNumberFormat="1" applyFont="1" applyFill="1" applyBorder="1" applyAlignment="1">
      <alignment horizontal="left" wrapText="1"/>
    </xf>
    <xf numFmtId="164" fontId="11" fillId="2" borderId="40" xfId="0" applyNumberFormat="1" applyFont="1" applyFill="1" applyBorder="1" applyAlignment="1">
      <alignment horizontal="right"/>
    </xf>
    <xf numFmtId="0" fontId="11" fillId="2" borderId="17" xfId="0" applyNumberFormat="1" applyFont="1" applyFill="1" applyBorder="1" applyAlignment="1">
      <alignment horizontal="center"/>
    </xf>
    <xf numFmtId="49" fontId="14" fillId="2" borderId="36" xfId="0" applyNumberFormat="1" applyFont="1" applyFill="1" applyBorder="1" applyAlignment="1">
      <alignment horizontal="center"/>
    </xf>
    <xf numFmtId="49" fontId="13" fillId="2" borderId="36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center"/>
    </xf>
    <xf numFmtId="164" fontId="14" fillId="2" borderId="28" xfId="0" applyNumberFormat="1" applyFont="1" applyFill="1" applyBorder="1" applyAlignment="1">
      <alignment horizontal="right"/>
    </xf>
    <xf numFmtId="164" fontId="14" fillId="2" borderId="25" xfId="0" applyNumberFormat="1" applyFont="1" applyFill="1" applyBorder="1" applyAlignment="1">
      <alignment horizontal="right"/>
    </xf>
    <xf numFmtId="49" fontId="12" fillId="2" borderId="45" xfId="0" applyNumberFormat="1" applyFont="1" applyFill="1" applyBorder="1" applyAlignment="1">
      <alignment horizontal="left" wrapText="1"/>
    </xf>
    <xf numFmtId="0" fontId="11" fillId="2" borderId="46" xfId="0" applyNumberFormat="1" applyFont="1" applyFill="1" applyBorder="1" applyAlignment="1">
      <alignment horizontal="left" wrapText="1"/>
    </xf>
    <xf numFmtId="49" fontId="12" fillId="2" borderId="36" xfId="0" applyNumberFormat="1" applyFont="1" applyFill="1" applyBorder="1" applyAlignment="1">
      <alignment horizontal="center"/>
    </xf>
    <xf numFmtId="49" fontId="10" fillId="2" borderId="36" xfId="0" applyNumberFormat="1" applyFont="1" applyFill="1" applyBorder="1" applyAlignment="1">
      <alignment horizontal="center"/>
    </xf>
    <xf numFmtId="0" fontId="11" fillId="2" borderId="44" xfId="0" applyNumberFormat="1" applyFont="1" applyFill="1" applyBorder="1" applyAlignment="1">
      <alignment horizontal="left" wrapText="1"/>
    </xf>
    <xf numFmtId="164" fontId="10" fillId="2" borderId="41" xfId="0" applyNumberFormat="1" applyFont="1" applyFill="1" applyBorder="1" applyAlignment="1">
      <alignment horizontal="right"/>
    </xf>
    <xf numFmtId="0" fontId="11" fillId="2" borderId="37" xfId="0" applyNumberFormat="1" applyFont="1" applyFill="1" applyBorder="1" applyAlignment="1">
      <alignment horizontal="left" wrapText="1"/>
    </xf>
    <xf numFmtId="165" fontId="12" fillId="2" borderId="14" xfId="0" applyNumberFormat="1" applyFont="1" applyFill="1" applyBorder="1" applyAlignment="1">
      <alignment horizontal="right"/>
    </xf>
    <xf numFmtId="49" fontId="11" fillId="2" borderId="19" xfId="0" applyNumberFormat="1" applyFont="1" applyFill="1" applyBorder="1" applyAlignment="1">
      <alignment horizontal="left" wrapText="1"/>
    </xf>
    <xf numFmtId="165" fontId="10" fillId="2" borderId="14" xfId="0" applyNumberFormat="1" applyFont="1" applyFill="1" applyBorder="1" applyAlignment="1">
      <alignment horizontal="right"/>
    </xf>
    <xf numFmtId="165" fontId="10" fillId="2" borderId="18" xfId="0" applyNumberFormat="1" applyFont="1" applyFill="1" applyBorder="1" applyAlignment="1">
      <alignment horizontal="right"/>
    </xf>
    <xf numFmtId="49" fontId="17" fillId="2" borderId="6" xfId="0" applyNumberFormat="1" applyFont="1" applyFill="1" applyBorder="1" applyAlignment="1">
      <alignment horizontal="center"/>
    </xf>
    <xf numFmtId="164" fontId="11" fillId="2" borderId="29" xfId="0" applyNumberFormat="1" applyFont="1" applyFill="1" applyBorder="1" applyAlignment="1">
      <alignment horizontal="right"/>
    </xf>
    <xf numFmtId="49" fontId="11" fillId="2" borderId="42" xfId="0" applyNumberFormat="1" applyFont="1" applyFill="1" applyBorder="1" applyAlignment="1">
      <alignment horizontal="left" wrapText="1"/>
    </xf>
    <xf numFmtId="49" fontId="11" fillId="2" borderId="22" xfId="0" applyNumberFormat="1" applyFont="1" applyFill="1" applyBorder="1" applyAlignment="1">
      <alignment horizontal="left" wrapText="1"/>
    </xf>
    <xf numFmtId="164" fontId="15" fillId="2" borderId="11" xfId="0" applyNumberFormat="1" applyFont="1" applyFill="1" applyBorder="1" applyAlignment="1">
      <alignment horizontal="right"/>
    </xf>
    <xf numFmtId="49" fontId="13" fillId="2" borderId="47" xfId="0" applyNumberFormat="1" applyFont="1" applyFill="1" applyBorder="1" applyAlignment="1">
      <alignment horizontal="center"/>
    </xf>
    <xf numFmtId="49" fontId="12" fillId="2" borderId="48" xfId="0" applyNumberFormat="1" applyFont="1" applyFill="1" applyBorder="1" applyAlignment="1">
      <alignment wrapText="1"/>
    </xf>
    <xf numFmtId="49" fontId="18" fillId="2" borderId="48" xfId="0" applyNumberFormat="1" applyFont="1" applyFill="1" applyBorder="1" applyAlignment="1">
      <alignment horizontal="center" wrapText="1"/>
    </xf>
    <xf numFmtId="49" fontId="13" fillId="2" borderId="48" xfId="0" applyNumberFormat="1" applyFont="1" applyFill="1" applyBorder="1" applyAlignment="1">
      <alignment horizontal="center"/>
    </xf>
    <xf numFmtId="49" fontId="18" fillId="2" borderId="48" xfId="0" applyNumberFormat="1" applyFont="1" applyFill="1" applyBorder="1" applyAlignment="1">
      <alignment wrapText="1"/>
    </xf>
    <xf numFmtId="164" fontId="19" fillId="2" borderId="48" xfId="0" applyNumberFormat="1" applyFont="1" applyFill="1" applyBorder="1" applyAlignment="1">
      <alignment horizontal="right"/>
    </xf>
    <xf numFmtId="164" fontId="0" fillId="2" borderId="0" xfId="0" applyNumberFormat="1" applyFill="1"/>
    <xf numFmtId="49" fontId="15" fillId="2" borderId="36" xfId="0" applyNumberFormat="1" applyFont="1" applyFill="1" applyBorder="1" applyAlignment="1">
      <alignment horizontal="center"/>
    </xf>
    <xf numFmtId="49" fontId="9" fillId="2" borderId="49" xfId="1" applyNumberFormat="1" applyFont="1" applyFill="1" applyBorder="1" applyAlignment="1" applyProtection="1">
      <alignment horizontal="center" vertical="center" wrapText="1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51" xfId="0" applyNumberFormat="1" applyFont="1" applyFill="1" applyBorder="1" applyAlignment="1">
      <alignment horizontal="center" vertical="center"/>
    </xf>
    <xf numFmtId="49" fontId="15" fillId="2" borderId="52" xfId="0" applyNumberFormat="1" applyFont="1" applyFill="1" applyBorder="1" applyAlignment="1">
      <alignment vertical="center"/>
    </xf>
    <xf numFmtId="0" fontId="0" fillId="2" borderId="5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49" fontId="15" fillId="2" borderId="52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left" wrapText="1"/>
    </xf>
    <xf numFmtId="49" fontId="10" fillId="2" borderId="42" xfId="0" applyNumberFormat="1" applyFont="1" applyFill="1" applyBorder="1" applyAlignment="1">
      <alignment horizontal="left" wrapText="1"/>
    </xf>
    <xf numFmtId="49" fontId="14" fillId="2" borderId="21" xfId="0" applyNumberFormat="1" applyFont="1" applyFill="1" applyBorder="1" applyAlignment="1">
      <alignment horizontal="center"/>
    </xf>
    <xf numFmtId="0" fontId="10" fillId="2" borderId="34" xfId="0" applyNumberFormat="1" applyFont="1" applyFill="1" applyBorder="1" applyAlignment="1">
      <alignment horizontal="left" wrapText="1"/>
    </xf>
    <xf numFmtId="49" fontId="14" fillId="2" borderId="53" xfId="0" applyNumberFormat="1" applyFont="1" applyFill="1" applyBorder="1" applyAlignment="1">
      <alignment horizontal="left" wrapText="1"/>
    </xf>
    <xf numFmtId="49" fontId="14" fillId="2" borderId="54" xfId="0" applyNumberFormat="1" applyFont="1" applyFill="1" applyBorder="1" applyAlignment="1">
      <alignment horizontal="left" wrapText="1"/>
    </xf>
    <xf numFmtId="164" fontId="11" fillId="2" borderId="55" xfId="0" applyNumberFormat="1" applyFont="1" applyFill="1" applyBorder="1" applyAlignment="1">
      <alignment horizontal="right"/>
    </xf>
    <xf numFmtId="164" fontId="11" fillId="2" borderId="57" xfId="0" applyNumberFormat="1" applyFont="1" applyFill="1" applyBorder="1" applyAlignment="1">
      <alignment horizontal="right"/>
    </xf>
    <xf numFmtId="164" fontId="11" fillId="2" borderId="58" xfId="0" applyNumberFormat="1" applyFont="1" applyFill="1" applyBorder="1" applyAlignment="1">
      <alignment horizontal="right"/>
    </xf>
    <xf numFmtId="49" fontId="14" fillId="2" borderId="59" xfId="0" applyNumberFormat="1" applyFont="1" applyFill="1" applyBorder="1" applyAlignment="1">
      <alignment horizontal="left" wrapText="1"/>
    </xf>
    <xf numFmtId="164" fontId="14" fillId="2" borderId="11" xfId="0" applyNumberFormat="1" applyFont="1" applyFill="1" applyBorder="1" applyAlignment="1">
      <alignment horizontal="right"/>
    </xf>
    <xf numFmtId="164" fontId="10" fillId="2" borderId="55" xfId="0" applyNumberFormat="1" applyFont="1" applyFill="1" applyBorder="1" applyAlignment="1">
      <alignment horizontal="right"/>
    </xf>
    <xf numFmtId="164" fontId="14" fillId="2" borderId="60" xfId="0" applyNumberFormat="1" applyFont="1" applyFill="1" applyBorder="1" applyAlignment="1">
      <alignment horizontal="right"/>
    </xf>
    <xf numFmtId="49" fontId="11" fillId="2" borderId="61" xfId="0" applyNumberFormat="1" applyFont="1" applyFill="1" applyBorder="1" applyAlignment="1">
      <alignment horizontal="center"/>
    </xf>
    <xf numFmtId="49" fontId="9" fillId="2" borderId="0" xfId="1" applyNumberFormat="1" applyFont="1" applyFill="1" applyBorder="1" applyAlignment="1" applyProtection="1">
      <alignment horizontal="center" vertical="center" wrapText="1"/>
    </xf>
    <xf numFmtId="165" fontId="11" fillId="2" borderId="14" xfId="0" applyNumberFormat="1" applyFont="1" applyFill="1" applyBorder="1" applyAlignment="1">
      <alignment horizontal="right"/>
    </xf>
    <xf numFmtId="49" fontId="11" fillId="2" borderId="62" xfId="0" applyNumberFormat="1" applyFont="1" applyFill="1" applyBorder="1" applyAlignment="1">
      <alignment horizontal="left" wrapText="1"/>
    </xf>
    <xf numFmtId="49" fontId="11" fillId="2" borderId="63" xfId="0" applyNumberFormat="1" applyFont="1" applyFill="1" applyBorder="1" applyAlignment="1">
      <alignment horizontal="left" wrapText="1"/>
    </xf>
    <xf numFmtId="165" fontId="11" fillId="2" borderId="28" xfId="0" applyNumberFormat="1" applyFont="1" applyFill="1" applyBorder="1" applyAlignment="1">
      <alignment horizontal="right"/>
    </xf>
    <xf numFmtId="49" fontId="13" fillId="2" borderId="64" xfId="0" applyNumberFormat="1" applyFont="1" applyFill="1" applyBorder="1" applyAlignment="1">
      <alignment horizontal="left" wrapText="1"/>
    </xf>
    <xf numFmtId="49" fontId="13" fillId="2" borderId="65" xfId="0" applyNumberFormat="1" applyFont="1" applyFill="1" applyBorder="1" applyAlignment="1">
      <alignment horizontal="center"/>
    </xf>
    <xf numFmtId="49" fontId="9" fillId="2" borderId="29" xfId="1" applyNumberFormat="1" applyFont="1" applyFill="1" applyBorder="1" applyAlignment="1" applyProtection="1">
      <alignment horizontal="center" vertical="center" wrapText="1"/>
    </xf>
    <xf numFmtId="165" fontId="11" fillId="2" borderId="11" xfId="0" applyNumberFormat="1" applyFont="1" applyFill="1" applyBorder="1" applyAlignment="1">
      <alignment horizontal="right"/>
    </xf>
    <xf numFmtId="165" fontId="13" fillId="2" borderId="32" xfId="0" applyNumberFormat="1" applyFont="1" applyFill="1" applyBorder="1" applyAlignment="1">
      <alignment horizontal="right"/>
    </xf>
    <xf numFmtId="0" fontId="13" fillId="2" borderId="65" xfId="0" applyNumberFormat="1" applyFont="1" applyFill="1" applyBorder="1" applyAlignment="1">
      <alignment horizontal="center"/>
    </xf>
    <xf numFmtId="49" fontId="14" fillId="2" borderId="64" xfId="0" applyNumberFormat="1" applyFont="1" applyFill="1" applyBorder="1" applyAlignment="1">
      <alignment horizontal="left" wrapText="1"/>
    </xf>
    <xf numFmtId="164" fontId="14" fillId="2" borderId="66" xfId="0" applyNumberFormat="1" applyFont="1" applyFill="1" applyBorder="1" applyAlignment="1">
      <alignment horizontal="right"/>
    </xf>
    <xf numFmtId="49" fontId="10" fillId="2" borderId="22" xfId="0" applyNumberFormat="1" applyFont="1" applyFill="1" applyBorder="1" applyAlignment="1">
      <alignment horizontal="left" wrapText="1"/>
    </xf>
    <xf numFmtId="164" fontId="15" fillId="2" borderId="67" xfId="0" applyNumberFormat="1" applyFont="1" applyFill="1" applyBorder="1" applyAlignment="1">
      <alignment horizontal="right"/>
    </xf>
    <xf numFmtId="0" fontId="14" fillId="2" borderId="27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left" wrapText="1"/>
    </xf>
    <xf numFmtId="165" fontId="13" fillId="2" borderId="68" xfId="0" applyNumberFormat="1" applyFont="1" applyFill="1" applyBorder="1" applyAlignment="1">
      <alignment horizontal="right"/>
    </xf>
    <xf numFmtId="165" fontId="13" fillId="2" borderId="69" xfId="0" applyNumberFormat="1" applyFont="1" applyFill="1" applyBorder="1" applyAlignment="1">
      <alignment horizontal="right"/>
    </xf>
    <xf numFmtId="165" fontId="10" fillId="2" borderId="70" xfId="0" applyNumberFormat="1" applyFont="1" applyFill="1" applyBorder="1" applyAlignment="1">
      <alignment horizontal="right"/>
    </xf>
    <xf numFmtId="165" fontId="15" fillId="2" borderId="70" xfId="0" applyNumberFormat="1" applyFont="1" applyFill="1" applyBorder="1" applyAlignment="1">
      <alignment horizontal="right"/>
    </xf>
    <xf numFmtId="165" fontId="15" fillId="2" borderId="67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49" fontId="10" fillId="2" borderId="71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center"/>
    </xf>
    <xf numFmtId="164" fontId="15" fillId="2" borderId="72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left" wrapText="1"/>
    </xf>
    <xf numFmtId="164" fontId="15" fillId="2" borderId="73" xfId="0" applyNumberFormat="1" applyFont="1" applyFill="1" applyBorder="1" applyAlignment="1">
      <alignment horizontal="right"/>
    </xf>
    <xf numFmtId="0" fontId="10" fillId="2" borderId="74" xfId="0" applyNumberFormat="1" applyFont="1" applyFill="1" applyBorder="1" applyAlignment="1">
      <alignment horizontal="left" wrapText="1"/>
    </xf>
    <xf numFmtId="49" fontId="10" fillId="2" borderId="75" xfId="0" applyNumberFormat="1" applyFont="1" applyFill="1" applyBorder="1" applyAlignment="1">
      <alignment horizontal="center"/>
    </xf>
    <xf numFmtId="164" fontId="15" fillId="2" borderId="76" xfId="0" applyNumberFormat="1" applyFont="1" applyFill="1" applyBorder="1" applyAlignment="1">
      <alignment horizontal="right"/>
    </xf>
    <xf numFmtId="49" fontId="14" fillId="2" borderId="77" xfId="0" applyNumberFormat="1" applyFont="1" applyFill="1" applyBorder="1" applyAlignment="1">
      <alignment horizontal="left" wrapText="1"/>
    </xf>
    <xf numFmtId="49" fontId="14" fillId="2" borderId="78" xfId="0" applyNumberFormat="1" applyFont="1" applyFill="1" applyBorder="1" applyAlignment="1">
      <alignment horizontal="center"/>
    </xf>
    <xf numFmtId="164" fontId="14" fillId="2" borderId="79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left" wrapText="1"/>
    </xf>
    <xf numFmtId="164" fontId="13" fillId="3" borderId="25" xfId="0" applyNumberFormat="1" applyFont="1" applyFill="1" applyBorder="1" applyAlignment="1">
      <alignment horizontal="right"/>
    </xf>
    <xf numFmtId="164" fontId="13" fillId="3" borderId="32" xfId="0" applyNumberFormat="1" applyFont="1" applyFill="1" applyBorder="1" applyAlignment="1">
      <alignment horizontal="right"/>
    </xf>
    <xf numFmtId="164" fontId="14" fillId="3" borderId="32" xfId="0" applyNumberFormat="1" applyFont="1" applyFill="1" applyBorder="1" applyAlignment="1">
      <alignment horizontal="right"/>
    </xf>
    <xf numFmtId="49" fontId="11" fillId="3" borderId="16" xfId="0" applyNumberFormat="1" applyFont="1" applyFill="1" applyBorder="1" applyAlignment="1">
      <alignment horizontal="left" wrapText="1"/>
    </xf>
    <xf numFmtId="49" fontId="11" fillId="3" borderId="17" xfId="0" applyNumberFormat="1" applyFont="1" applyFill="1" applyBorder="1" applyAlignment="1">
      <alignment horizontal="center"/>
    </xf>
    <xf numFmtId="49" fontId="14" fillId="3" borderId="23" xfId="0" applyNumberFormat="1" applyFont="1" applyFill="1" applyBorder="1" applyAlignment="1">
      <alignment horizontal="left" wrapText="1"/>
    </xf>
    <xf numFmtId="49" fontId="13" fillId="3" borderId="24" xfId="0" applyNumberFormat="1" applyFont="1" applyFill="1" applyBorder="1" applyAlignment="1">
      <alignment horizontal="center"/>
    </xf>
    <xf numFmtId="164" fontId="14" fillId="3" borderId="60" xfId="0" applyNumberFormat="1" applyFont="1" applyFill="1" applyBorder="1" applyAlignment="1">
      <alignment horizontal="right"/>
    </xf>
    <xf numFmtId="164" fontId="14" fillId="3" borderId="25" xfId="0" applyNumberFormat="1" applyFont="1" applyFill="1" applyBorder="1" applyAlignment="1">
      <alignment horizontal="right"/>
    </xf>
    <xf numFmtId="0" fontId="11" fillId="3" borderId="46" xfId="0" applyNumberFormat="1" applyFont="1" applyFill="1" applyBorder="1" applyAlignment="1">
      <alignment horizontal="left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9" fillId="2" borderId="52" xfId="1" applyNumberFormat="1" applyFont="1" applyFill="1" applyBorder="1" applyAlignment="1" applyProtection="1">
      <alignment horizontal="center" vertical="center" wrapText="1"/>
    </xf>
    <xf numFmtId="49" fontId="10" fillId="2" borderId="20" xfId="0" applyNumberFormat="1" applyFont="1" applyFill="1" applyBorder="1" applyAlignment="1">
      <alignment horizontal="left" wrapText="1"/>
    </xf>
    <xf numFmtId="164" fontId="11" fillId="2" borderId="12" xfId="0" applyNumberFormat="1" applyFont="1" applyFill="1" applyBorder="1" applyAlignment="1">
      <alignment horizontal="right"/>
    </xf>
    <xf numFmtId="164" fontId="14" fillId="2" borderId="80" xfId="0" applyNumberFormat="1" applyFont="1" applyFill="1" applyBorder="1" applyAlignment="1">
      <alignment horizontal="right"/>
    </xf>
    <xf numFmtId="164" fontId="13" fillId="3" borderId="11" xfId="0" applyNumberFormat="1" applyFont="1" applyFill="1" applyBorder="1" applyAlignment="1">
      <alignment horizontal="right"/>
    </xf>
    <xf numFmtId="164" fontId="14" fillId="3" borderId="66" xfId="0" applyNumberFormat="1" applyFont="1" applyFill="1" applyBorder="1" applyAlignment="1">
      <alignment horizontal="right"/>
    </xf>
    <xf numFmtId="49" fontId="10" fillId="3" borderId="30" xfId="0" applyNumberFormat="1" applyFont="1" applyFill="1" applyBorder="1" applyAlignment="1">
      <alignment horizontal="left" wrapText="1"/>
    </xf>
    <xf numFmtId="0" fontId="11" fillId="3" borderId="17" xfId="0" applyNumberFormat="1" applyFon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/>
    </xf>
    <xf numFmtId="164" fontId="10" fillId="3" borderId="18" xfId="0" applyNumberFormat="1" applyFont="1" applyFill="1" applyBorder="1" applyAlignment="1">
      <alignment horizontal="right"/>
    </xf>
    <xf numFmtId="49" fontId="14" fillId="3" borderId="0" xfId="0" applyNumberFormat="1" applyFont="1" applyFill="1" applyBorder="1" applyAlignment="1">
      <alignment horizontal="left" wrapText="1"/>
    </xf>
    <xf numFmtId="49" fontId="13" fillId="3" borderId="65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left" wrapText="1"/>
    </xf>
    <xf numFmtId="49" fontId="11" fillId="3" borderId="13" xfId="0" applyNumberFormat="1" applyFont="1" applyFill="1" applyBorder="1" applyAlignment="1">
      <alignment horizontal="center"/>
    </xf>
    <xf numFmtId="49" fontId="11" fillId="3" borderId="21" xfId="0" applyNumberFormat="1" applyFont="1" applyFill="1" applyBorder="1" applyAlignment="1">
      <alignment horizontal="center"/>
    </xf>
    <xf numFmtId="164" fontId="11" fillId="3" borderId="14" xfId="0" applyNumberFormat="1" applyFont="1" applyFill="1" applyBorder="1" applyAlignment="1">
      <alignment horizontal="right"/>
    </xf>
    <xf numFmtId="49" fontId="10" fillId="3" borderId="44" xfId="0" applyNumberFormat="1" applyFont="1" applyFill="1" applyBorder="1" applyAlignment="1">
      <alignment horizontal="left" wrapText="1"/>
    </xf>
    <xf numFmtId="164" fontId="11" fillId="3" borderId="40" xfId="0" applyNumberFormat="1" applyFont="1" applyFill="1" applyBorder="1" applyAlignment="1">
      <alignment horizontal="right"/>
    </xf>
    <xf numFmtId="49" fontId="13" fillId="3" borderId="27" xfId="0" applyNumberFormat="1" applyFont="1" applyFill="1" applyBorder="1" applyAlignment="1">
      <alignment horizontal="center"/>
    </xf>
    <xf numFmtId="49" fontId="22" fillId="2" borderId="30" xfId="0" applyNumberFormat="1" applyFont="1" applyFill="1" applyBorder="1" applyAlignment="1">
      <alignment horizontal="left" wrapText="1"/>
    </xf>
    <xf numFmtId="164" fontId="13" fillId="3" borderId="29" xfId="0" applyNumberFormat="1" applyFont="1" applyFill="1" applyBorder="1" applyAlignment="1">
      <alignment horizontal="right"/>
    </xf>
    <xf numFmtId="164" fontId="10" fillId="3" borderId="55" xfId="0" applyNumberFormat="1" applyFont="1" applyFill="1" applyBorder="1" applyAlignment="1">
      <alignment horizontal="right"/>
    </xf>
    <xf numFmtId="49" fontId="11" fillId="3" borderId="36" xfId="0" applyNumberFormat="1" applyFont="1" applyFill="1" applyBorder="1" applyAlignment="1">
      <alignment horizontal="center"/>
    </xf>
    <xf numFmtId="49" fontId="12" fillId="3" borderId="36" xfId="0" applyNumberFormat="1" applyFont="1" applyFill="1" applyBorder="1" applyAlignment="1">
      <alignment horizontal="center"/>
    </xf>
    <xf numFmtId="49" fontId="10" fillId="3" borderId="36" xfId="0" applyNumberFormat="1" applyFont="1" applyFill="1" applyBorder="1" applyAlignment="1">
      <alignment horizontal="center"/>
    </xf>
    <xf numFmtId="49" fontId="13" fillId="3" borderId="36" xfId="0" applyNumberFormat="1" applyFont="1" applyFill="1" applyBorder="1" applyAlignment="1">
      <alignment horizontal="center"/>
    </xf>
    <xf numFmtId="164" fontId="11" fillId="3" borderId="28" xfId="0" applyNumberFormat="1" applyFont="1" applyFill="1" applyBorder="1" applyAlignment="1">
      <alignment horizontal="right"/>
    </xf>
    <xf numFmtId="165" fontId="13" fillId="3" borderId="66" xfId="0" applyNumberFormat="1" applyFont="1" applyFill="1" applyBorder="1" applyAlignment="1">
      <alignment horizontal="right"/>
    </xf>
    <xf numFmtId="164" fontId="14" fillId="3" borderId="56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49" fontId="8" fillId="2" borderId="83" xfId="1" applyNumberFormat="1" applyFont="1" applyFill="1" applyBorder="1" applyAlignment="1" applyProtection="1">
      <alignment horizontal="center" vertical="center" wrapText="1"/>
    </xf>
    <xf numFmtId="49" fontId="8" fillId="2" borderId="84" xfId="1" applyNumberFormat="1" applyFont="1" applyFill="1" applyBorder="1" applyAlignment="1" applyProtection="1">
      <alignment horizontal="center" vertical="center" wrapText="1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49" fontId="9" fillId="2" borderId="52" xfId="1" applyNumberFormat="1" applyFont="1" applyFill="1" applyBorder="1" applyAlignment="1" applyProtection="1">
      <alignment horizontal="center" vertical="center" wrapText="1"/>
    </xf>
    <xf numFmtId="0" fontId="16" fillId="2" borderId="85" xfId="0" applyFont="1" applyFill="1" applyBorder="1" applyAlignment="1">
      <alignment horizontal="center"/>
    </xf>
    <xf numFmtId="0" fontId="16" fillId="2" borderId="86" xfId="0" applyFont="1" applyFill="1" applyBorder="1" applyAlignment="1">
      <alignment horizontal="center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1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248</xdr:row>
      <xdr:rowOff>0</xdr:rowOff>
    </xdr:from>
    <xdr:to>
      <xdr:col>9</xdr:col>
      <xdr:colOff>0</xdr:colOff>
      <xdr:row>248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622780" y="1001115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9"/>
  <sheetViews>
    <sheetView showGridLines="0" tabSelected="1" view="pageBreakPreview" zoomScale="50" zoomScaleNormal="50" zoomScaleSheetLayoutView="50" workbookViewId="0">
      <selection activeCell="S23" sqref="S23"/>
    </sheetView>
  </sheetViews>
  <sheetFormatPr defaultColWidth="9.140625" defaultRowHeight="12.75"/>
  <cols>
    <col min="1" max="2" width="8.28515625" style="1" customWidth="1"/>
    <col min="3" max="3" width="110.140625" style="1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1.7109375" style="1" customWidth="1"/>
    <col min="10" max="16384" width="9.140625" style="1"/>
  </cols>
  <sheetData>
    <row r="1" spans="1:9" ht="20.25">
      <c r="C1" s="236" t="s">
        <v>1</v>
      </c>
      <c r="D1" s="236"/>
      <c r="E1" s="236"/>
      <c r="F1" s="236"/>
      <c r="G1" s="236"/>
      <c r="H1" s="236"/>
      <c r="I1" s="236"/>
    </row>
    <row r="2" spans="1:9" ht="20.25">
      <c r="C2" s="237" t="s">
        <v>2</v>
      </c>
      <c r="D2" s="237"/>
      <c r="E2" s="237"/>
      <c r="F2" s="237"/>
      <c r="G2" s="237"/>
      <c r="H2" s="237"/>
      <c r="I2" s="237"/>
    </row>
    <row r="3" spans="1:9" ht="20.25">
      <c r="C3" s="197"/>
      <c r="D3" s="197"/>
      <c r="E3" s="197"/>
      <c r="F3" s="197"/>
      <c r="G3" s="197"/>
      <c r="H3" s="237" t="s">
        <v>47</v>
      </c>
      <c r="I3" s="237"/>
    </row>
    <row r="4" spans="1:9" ht="20.25">
      <c r="C4" s="237" t="s">
        <v>48</v>
      </c>
      <c r="D4" s="237"/>
      <c r="E4" s="237"/>
      <c r="F4" s="237"/>
      <c r="G4" s="237"/>
      <c r="H4" s="237"/>
      <c r="I4" s="237"/>
    </row>
    <row r="5" spans="1:9" ht="20.25">
      <c r="C5" s="237" t="s">
        <v>50</v>
      </c>
      <c r="D5" s="237"/>
      <c r="E5" s="237"/>
      <c r="F5" s="237"/>
      <c r="G5" s="237"/>
      <c r="H5" s="237"/>
      <c r="I5" s="237"/>
    </row>
    <row r="6" spans="1:9" ht="20.25">
      <c r="C6" s="197"/>
      <c r="D6" s="197"/>
      <c r="E6" s="197"/>
      <c r="F6" s="197"/>
      <c r="G6" s="237" t="s">
        <v>49</v>
      </c>
      <c r="H6" s="237"/>
      <c r="I6" s="237"/>
    </row>
    <row r="7" spans="1:9" ht="20.25">
      <c r="C7" s="237" t="s">
        <v>296</v>
      </c>
      <c r="D7" s="237"/>
      <c r="E7" s="237"/>
      <c r="F7" s="237"/>
      <c r="G7" s="237"/>
      <c r="H7" s="237"/>
      <c r="I7" s="237"/>
    </row>
    <row r="8" spans="1:9" ht="20.25">
      <c r="G8" s="238" t="s">
        <v>250</v>
      </c>
      <c r="H8" s="238"/>
      <c r="I8" s="238"/>
    </row>
    <row r="9" spans="1:9" ht="20.25" customHeight="1">
      <c r="C9" s="238" t="s">
        <v>297</v>
      </c>
      <c r="D9" s="238"/>
      <c r="E9" s="238"/>
      <c r="F9" s="238"/>
      <c r="G9" s="238"/>
      <c r="H9" s="238"/>
      <c r="I9" s="238"/>
    </row>
    <row r="10" spans="1:9" ht="20.25">
      <c r="G10" s="240" t="s">
        <v>326</v>
      </c>
      <c r="H10" s="240"/>
      <c r="I10" s="240"/>
    </row>
    <row r="11" spans="1:9" ht="15.75" customHeight="1">
      <c r="C11" s="239"/>
      <c r="D11" s="239"/>
      <c r="E11" s="239"/>
      <c r="F11" s="239"/>
      <c r="G11" s="239"/>
      <c r="H11" s="239"/>
      <c r="I11" s="239"/>
    </row>
    <row r="12" spans="1:9" ht="25.5" customHeight="1">
      <c r="A12" s="227" t="s">
        <v>78</v>
      </c>
      <c r="B12" s="227"/>
      <c r="C12" s="227"/>
      <c r="D12" s="227"/>
      <c r="E12" s="227"/>
      <c r="F12" s="227"/>
      <c r="G12" s="227"/>
      <c r="H12" s="227"/>
      <c r="I12" s="227"/>
    </row>
    <row r="13" spans="1:9" ht="27.75" customHeight="1">
      <c r="A13" s="227" t="s">
        <v>279</v>
      </c>
      <c r="B13" s="227"/>
      <c r="C13" s="227"/>
      <c r="D13" s="227"/>
      <c r="E13" s="227"/>
      <c r="F13" s="227"/>
      <c r="G13" s="227"/>
      <c r="H13" s="227"/>
      <c r="I13" s="227"/>
    </row>
    <row r="14" spans="1:9" ht="15.75" customHeight="1">
      <c r="C14" s="2"/>
      <c r="D14" s="2"/>
      <c r="E14" s="2"/>
      <c r="F14" s="2"/>
      <c r="G14" s="2"/>
      <c r="H14" s="2"/>
      <c r="I14" s="3"/>
    </row>
    <row r="15" spans="1:9" ht="14.1" customHeight="1" thickBot="1"/>
    <row r="16" spans="1:9" ht="53.65" customHeight="1">
      <c r="A16" s="228" t="s">
        <v>3</v>
      </c>
      <c r="B16" s="229"/>
      <c r="C16" s="4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5" t="s">
        <v>280</v>
      </c>
    </row>
    <row r="17" spans="1:9" ht="21.4" customHeight="1" thickBot="1">
      <c r="A17" s="230">
        <v>1</v>
      </c>
      <c r="B17" s="231"/>
      <c r="C17" s="6">
        <v>2</v>
      </c>
      <c r="D17" s="6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</row>
    <row r="18" spans="1:9" ht="60.95" customHeight="1" thickTop="1" thickBot="1">
      <c r="A18" s="129" t="s">
        <v>16</v>
      </c>
      <c r="B18" s="129"/>
      <c r="C18" s="8" t="s">
        <v>45</v>
      </c>
      <c r="D18" s="9" t="s">
        <v>17</v>
      </c>
      <c r="E18" s="9"/>
      <c r="F18" s="9"/>
      <c r="G18" s="9"/>
      <c r="H18" s="151"/>
      <c r="I18" s="10">
        <f>I19+I70++I77+I104+I132+I198+I225+I235+I243</f>
        <v>86356.900000000009</v>
      </c>
    </row>
    <row r="19" spans="1:9" ht="18.75">
      <c r="A19" s="232"/>
      <c r="B19" s="159"/>
      <c r="C19" s="11" t="s">
        <v>19</v>
      </c>
      <c r="D19" s="12" t="s">
        <v>17</v>
      </c>
      <c r="E19" s="13" t="s">
        <v>221</v>
      </c>
      <c r="F19" s="13"/>
      <c r="G19" s="13" t="s">
        <v>18</v>
      </c>
      <c r="H19" s="13" t="s">
        <v>18</v>
      </c>
      <c r="I19" s="14">
        <f>I20+I45+I50+I55</f>
        <v>11571.300000000001</v>
      </c>
    </row>
    <row r="20" spans="1:9" ht="56.25">
      <c r="A20" s="233"/>
      <c r="B20" s="159"/>
      <c r="C20" s="15" t="s">
        <v>20</v>
      </c>
      <c r="D20" s="13" t="s">
        <v>17</v>
      </c>
      <c r="E20" s="16" t="s">
        <v>221</v>
      </c>
      <c r="F20" s="16" t="s">
        <v>228</v>
      </c>
      <c r="G20" s="16"/>
      <c r="H20" s="16"/>
      <c r="I20" s="17">
        <f>I21+I37</f>
        <v>11063.1</v>
      </c>
    </row>
    <row r="21" spans="1:9" ht="18.75">
      <c r="A21" s="233"/>
      <c r="B21" s="159"/>
      <c r="C21" s="18" t="s">
        <v>51</v>
      </c>
      <c r="D21" s="16" t="s">
        <v>17</v>
      </c>
      <c r="E21" s="16" t="s">
        <v>221</v>
      </c>
      <c r="F21" s="16" t="s">
        <v>228</v>
      </c>
      <c r="G21" s="16" t="s">
        <v>79</v>
      </c>
      <c r="H21" s="16" t="s">
        <v>18</v>
      </c>
      <c r="I21" s="17">
        <f>I22+I31+I34</f>
        <v>10608.5</v>
      </c>
    </row>
    <row r="22" spans="1:9" ht="37.5">
      <c r="A22" s="233"/>
      <c r="B22" s="159"/>
      <c r="C22" s="18" t="s">
        <v>52</v>
      </c>
      <c r="D22" s="16" t="s">
        <v>17</v>
      </c>
      <c r="E22" s="16" t="s">
        <v>221</v>
      </c>
      <c r="F22" s="16" t="s">
        <v>228</v>
      </c>
      <c r="G22" s="16" t="s">
        <v>80</v>
      </c>
      <c r="H22" s="16"/>
      <c r="I22" s="17">
        <f>I23+I25+I27</f>
        <v>9144.5</v>
      </c>
    </row>
    <row r="23" spans="1:9" ht="37.5">
      <c r="A23" s="233"/>
      <c r="B23" s="159"/>
      <c r="C23" s="19" t="s">
        <v>245</v>
      </c>
      <c r="D23" s="20" t="s">
        <v>17</v>
      </c>
      <c r="E23" s="20" t="s">
        <v>221</v>
      </c>
      <c r="F23" s="20" t="s">
        <v>228</v>
      </c>
      <c r="G23" s="20" t="s">
        <v>81</v>
      </c>
      <c r="H23" s="20"/>
      <c r="I23" s="21">
        <f>I24</f>
        <v>6765.3</v>
      </c>
    </row>
    <row r="24" spans="1:9" ht="29.25" customHeight="1">
      <c r="A24" s="233"/>
      <c r="B24" s="159"/>
      <c r="C24" s="22" t="s">
        <v>66</v>
      </c>
      <c r="D24" s="23" t="s">
        <v>17</v>
      </c>
      <c r="E24" s="23" t="s">
        <v>221</v>
      </c>
      <c r="F24" s="23" t="s">
        <v>228</v>
      </c>
      <c r="G24" s="23" t="s">
        <v>81</v>
      </c>
      <c r="H24" s="23" t="s">
        <v>67</v>
      </c>
      <c r="I24" s="202">
        <f>6638.5+10+116.8</f>
        <v>6765.3</v>
      </c>
    </row>
    <row r="25" spans="1:9" ht="37.5">
      <c r="A25" s="233"/>
      <c r="B25" s="159"/>
      <c r="C25" s="19" t="s">
        <v>246</v>
      </c>
      <c r="D25" s="20" t="s">
        <v>17</v>
      </c>
      <c r="E25" s="20" t="s">
        <v>221</v>
      </c>
      <c r="F25" s="20" t="s">
        <v>228</v>
      </c>
      <c r="G25" s="20" t="s">
        <v>82</v>
      </c>
      <c r="H25" s="20"/>
      <c r="I25" s="21">
        <f>I26</f>
        <v>774.7</v>
      </c>
    </row>
    <row r="26" spans="1:9" ht="35.25" customHeight="1">
      <c r="A26" s="233"/>
      <c r="B26" s="159"/>
      <c r="C26" s="22" t="s">
        <v>66</v>
      </c>
      <c r="D26" s="23" t="s">
        <v>17</v>
      </c>
      <c r="E26" s="23" t="s">
        <v>221</v>
      </c>
      <c r="F26" s="23" t="s">
        <v>228</v>
      </c>
      <c r="G26" s="23" t="s">
        <v>82</v>
      </c>
      <c r="H26" s="23" t="s">
        <v>67</v>
      </c>
      <c r="I26" s="202">
        <f>763.5+11.2</f>
        <v>774.7</v>
      </c>
    </row>
    <row r="27" spans="1:9" ht="18.75">
      <c r="A27" s="233"/>
      <c r="B27" s="159"/>
      <c r="C27" s="24" t="s">
        <v>247</v>
      </c>
      <c r="D27" s="16" t="s">
        <v>17</v>
      </c>
      <c r="E27" s="16" t="s">
        <v>221</v>
      </c>
      <c r="F27" s="16" t="s">
        <v>228</v>
      </c>
      <c r="G27" s="16" t="s">
        <v>83</v>
      </c>
      <c r="H27" s="25"/>
      <c r="I27" s="26">
        <f>I28+I29+I30</f>
        <v>1604.5</v>
      </c>
    </row>
    <row r="28" spans="1:9" ht="31.5" customHeight="1">
      <c r="A28" s="233"/>
      <c r="B28" s="159"/>
      <c r="C28" s="27" t="s">
        <v>66</v>
      </c>
      <c r="D28" s="28" t="s">
        <v>17</v>
      </c>
      <c r="E28" s="28" t="s">
        <v>221</v>
      </c>
      <c r="F28" s="28" t="s">
        <v>228</v>
      </c>
      <c r="G28" s="28" t="s">
        <v>83</v>
      </c>
      <c r="H28" s="28" t="s">
        <v>67</v>
      </c>
      <c r="I28" s="29">
        <v>23.2</v>
      </c>
    </row>
    <row r="29" spans="1:9" ht="36">
      <c r="A29" s="233"/>
      <c r="B29" s="159"/>
      <c r="C29" s="30" t="s">
        <v>70</v>
      </c>
      <c r="D29" s="31" t="s">
        <v>17</v>
      </c>
      <c r="E29" s="31" t="s">
        <v>221</v>
      </c>
      <c r="F29" s="31" t="s">
        <v>228</v>
      </c>
      <c r="G29" s="31" t="s">
        <v>83</v>
      </c>
      <c r="H29" s="31" t="s">
        <v>68</v>
      </c>
      <c r="I29" s="187">
        <f>1738.7-1.4-200</f>
        <v>1537.3</v>
      </c>
    </row>
    <row r="30" spans="1:9" ht="29.25" customHeight="1">
      <c r="A30" s="233"/>
      <c r="B30" s="159"/>
      <c r="C30" s="33" t="s">
        <v>71</v>
      </c>
      <c r="D30" s="34" t="s">
        <v>17</v>
      </c>
      <c r="E30" s="34" t="s">
        <v>221</v>
      </c>
      <c r="F30" s="34" t="s">
        <v>228</v>
      </c>
      <c r="G30" s="34" t="s">
        <v>83</v>
      </c>
      <c r="H30" s="34" t="s">
        <v>69</v>
      </c>
      <c r="I30" s="52">
        <v>44</v>
      </c>
    </row>
    <row r="31" spans="1:9" ht="18.75">
      <c r="A31" s="233"/>
      <c r="B31" s="159"/>
      <c r="C31" s="35" t="s">
        <v>53</v>
      </c>
      <c r="D31" s="16" t="s">
        <v>17</v>
      </c>
      <c r="E31" s="16" t="s">
        <v>221</v>
      </c>
      <c r="F31" s="16" t="s">
        <v>228</v>
      </c>
      <c r="G31" s="16" t="s">
        <v>84</v>
      </c>
      <c r="H31" s="16"/>
      <c r="I31" s="36">
        <f>I32</f>
        <v>1460.5</v>
      </c>
    </row>
    <row r="32" spans="1:9" ht="37.5">
      <c r="A32" s="233"/>
      <c r="B32" s="159"/>
      <c r="C32" s="19" t="s">
        <v>248</v>
      </c>
      <c r="D32" s="20" t="s">
        <v>17</v>
      </c>
      <c r="E32" s="20" t="s">
        <v>221</v>
      </c>
      <c r="F32" s="20" t="s">
        <v>228</v>
      </c>
      <c r="G32" s="20" t="s">
        <v>85</v>
      </c>
      <c r="H32" s="20"/>
      <c r="I32" s="37">
        <f>I33</f>
        <v>1460.5</v>
      </c>
    </row>
    <row r="33" spans="1:9" ht="28.5" customHeight="1">
      <c r="A33" s="233"/>
      <c r="B33" s="159"/>
      <c r="C33" s="22" t="s">
        <v>66</v>
      </c>
      <c r="D33" s="34" t="s">
        <v>17</v>
      </c>
      <c r="E33" s="34" t="s">
        <v>221</v>
      </c>
      <c r="F33" s="34" t="s">
        <v>228</v>
      </c>
      <c r="G33" s="34" t="s">
        <v>85</v>
      </c>
      <c r="H33" s="34" t="s">
        <v>67</v>
      </c>
      <c r="I33" s="218">
        <f>1435.8+24.7</f>
        <v>1460.5</v>
      </c>
    </row>
    <row r="34" spans="1:9" ht="40.15" customHeight="1">
      <c r="A34" s="233"/>
      <c r="B34" s="159"/>
      <c r="C34" s="38" t="s">
        <v>54</v>
      </c>
      <c r="D34" s="39" t="s">
        <v>17</v>
      </c>
      <c r="E34" s="40" t="s">
        <v>221</v>
      </c>
      <c r="F34" s="41" t="s">
        <v>228</v>
      </c>
      <c r="G34" s="41" t="s">
        <v>86</v>
      </c>
      <c r="H34" s="42"/>
      <c r="I34" s="93">
        <f>I35</f>
        <v>3.5</v>
      </c>
    </row>
    <row r="35" spans="1:9" ht="46.5" customHeight="1">
      <c r="A35" s="233"/>
      <c r="B35" s="159"/>
      <c r="C35" s="43" t="s">
        <v>249</v>
      </c>
      <c r="D35" s="44" t="s">
        <v>17</v>
      </c>
      <c r="E35" s="44" t="s">
        <v>221</v>
      </c>
      <c r="F35" s="45" t="s">
        <v>228</v>
      </c>
      <c r="G35" s="45" t="s">
        <v>87</v>
      </c>
      <c r="H35" s="46"/>
      <c r="I35" s="92">
        <f>I36</f>
        <v>3.5</v>
      </c>
    </row>
    <row r="36" spans="1:9" ht="36">
      <c r="A36" s="233"/>
      <c r="B36" s="159"/>
      <c r="C36" s="30" t="s">
        <v>70</v>
      </c>
      <c r="D36" s="42" t="s">
        <v>17</v>
      </c>
      <c r="E36" s="42" t="s">
        <v>221</v>
      </c>
      <c r="F36" s="42" t="s">
        <v>228</v>
      </c>
      <c r="G36" s="42" t="s">
        <v>87</v>
      </c>
      <c r="H36" s="42" t="s">
        <v>68</v>
      </c>
      <c r="I36" s="148">
        <f>1+2.5</f>
        <v>3.5</v>
      </c>
    </row>
    <row r="37" spans="1:9" ht="27.6" customHeight="1">
      <c r="A37" s="233"/>
      <c r="B37" s="159"/>
      <c r="C37" s="18" t="s">
        <v>55</v>
      </c>
      <c r="D37" s="47" t="s">
        <v>17</v>
      </c>
      <c r="E37" s="47" t="s">
        <v>221</v>
      </c>
      <c r="F37" s="48" t="s">
        <v>228</v>
      </c>
      <c r="G37" s="48" t="s">
        <v>88</v>
      </c>
      <c r="H37" s="49"/>
      <c r="I37" s="93">
        <f>I38</f>
        <v>454.59999999999997</v>
      </c>
    </row>
    <row r="38" spans="1:9" ht="24.6" customHeight="1">
      <c r="A38" s="233"/>
      <c r="B38" s="159"/>
      <c r="C38" s="18" t="s">
        <v>56</v>
      </c>
      <c r="D38" s="39" t="s">
        <v>17</v>
      </c>
      <c r="E38" s="47" t="s">
        <v>221</v>
      </c>
      <c r="F38" s="48" t="s">
        <v>228</v>
      </c>
      <c r="G38" s="48" t="s">
        <v>89</v>
      </c>
      <c r="H38" s="49"/>
      <c r="I38" s="93">
        <f>I39+I41+I43</f>
        <v>454.59999999999997</v>
      </c>
    </row>
    <row r="39" spans="1:9" ht="40.5" customHeight="1">
      <c r="A39" s="233"/>
      <c r="B39" s="159"/>
      <c r="C39" s="19" t="s">
        <v>94</v>
      </c>
      <c r="D39" s="20" t="s">
        <v>17</v>
      </c>
      <c r="E39" s="20" t="s">
        <v>221</v>
      </c>
      <c r="F39" s="20" t="s">
        <v>228</v>
      </c>
      <c r="G39" s="20" t="s">
        <v>90</v>
      </c>
      <c r="H39" s="20"/>
      <c r="I39" s="21">
        <f>I40</f>
        <v>170</v>
      </c>
    </row>
    <row r="40" spans="1:9" ht="23.45" customHeight="1">
      <c r="A40" s="233"/>
      <c r="B40" s="159"/>
      <c r="C40" s="51" t="s">
        <v>57</v>
      </c>
      <c r="D40" s="34" t="s">
        <v>17</v>
      </c>
      <c r="E40" s="34" t="s">
        <v>221</v>
      </c>
      <c r="F40" s="34" t="s">
        <v>228</v>
      </c>
      <c r="G40" s="34" t="s">
        <v>90</v>
      </c>
      <c r="H40" s="34" t="s">
        <v>40</v>
      </c>
      <c r="I40" s="52">
        <v>170</v>
      </c>
    </row>
    <row r="41" spans="1:9" ht="39.75" customHeight="1">
      <c r="A41" s="233"/>
      <c r="B41" s="159"/>
      <c r="C41" s="19" t="s">
        <v>95</v>
      </c>
      <c r="D41" s="20" t="s">
        <v>17</v>
      </c>
      <c r="E41" s="20" t="s">
        <v>221</v>
      </c>
      <c r="F41" s="20" t="s">
        <v>228</v>
      </c>
      <c r="G41" s="20" t="s">
        <v>91</v>
      </c>
      <c r="H41" s="20"/>
      <c r="I41" s="21">
        <f>I42</f>
        <v>104.4</v>
      </c>
    </row>
    <row r="42" spans="1:9" ht="22.15" customHeight="1">
      <c r="A42" s="233"/>
      <c r="B42" s="159"/>
      <c r="C42" s="51" t="s">
        <v>57</v>
      </c>
      <c r="D42" s="34" t="s">
        <v>17</v>
      </c>
      <c r="E42" s="34" t="s">
        <v>221</v>
      </c>
      <c r="F42" s="34" t="s">
        <v>228</v>
      </c>
      <c r="G42" s="34" t="s">
        <v>91</v>
      </c>
      <c r="H42" s="34" t="s">
        <v>40</v>
      </c>
      <c r="I42" s="52">
        <v>104.4</v>
      </c>
    </row>
    <row r="43" spans="1:9" ht="41.25" customHeight="1">
      <c r="A43" s="233"/>
      <c r="B43" s="159"/>
      <c r="C43" s="53" t="s">
        <v>96</v>
      </c>
      <c r="D43" s="20" t="s">
        <v>17</v>
      </c>
      <c r="E43" s="20" t="s">
        <v>221</v>
      </c>
      <c r="F43" s="20" t="s">
        <v>228</v>
      </c>
      <c r="G43" s="20" t="s">
        <v>92</v>
      </c>
      <c r="H43" s="20"/>
      <c r="I43" s="21">
        <f>I44</f>
        <v>180.2</v>
      </c>
    </row>
    <row r="44" spans="1:9" ht="22.15" customHeight="1">
      <c r="A44" s="233"/>
      <c r="B44" s="159"/>
      <c r="C44" s="54" t="s">
        <v>57</v>
      </c>
      <c r="D44" s="34" t="s">
        <v>17</v>
      </c>
      <c r="E44" s="34" t="s">
        <v>221</v>
      </c>
      <c r="F44" s="34" t="s">
        <v>228</v>
      </c>
      <c r="G44" s="34" t="s">
        <v>92</v>
      </c>
      <c r="H44" s="34" t="s">
        <v>40</v>
      </c>
      <c r="I44" s="52">
        <v>180.2</v>
      </c>
    </row>
    <row r="45" spans="1:9" ht="48" customHeight="1">
      <c r="A45" s="233"/>
      <c r="B45" s="159"/>
      <c r="C45" s="55" t="s">
        <v>238</v>
      </c>
      <c r="D45" s="16" t="s">
        <v>17</v>
      </c>
      <c r="E45" s="16" t="s">
        <v>221</v>
      </c>
      <c r="F45" s="16" t="s">
        <v>233</v>
      </c>
      <c r="G45" s="16"/>
      <c r="H45" s="16"/>
      <c r="I45" s="17">
        <f>I46</f>
        <v>112.1</v>
      </c>
    </row>
    <row r="46" spans="1:9" ht="22.7" customHeight="1">
      <c r="A46" s="233"/>
      <c r="B46" s="159"/>
      <c r="C46" s="56" t="s">
        <v>55</v>
      </c>
      <c r="D46" s="39" t="s">
        <v>17</v>
      </c>
      <c r="E46" s="44" t="s">
        <v>221</v>
      </c>
      <c r="F46" s="45" t="s">
        <v>233</v>
      </c>
      <c r="G46" s="45" t="s">
        <v>88</v>
      </c>
      <c r="H46" s="57"/>
      <c r="I46" s="93">
        <f>I47</f>
        <v>112.1</v>
      </c>
    </row>
    <row r="47" spans="1:9" ht="25.15" customHeight="1">
      <c r="A47" s="233"/>
      <c r="B47" s="159"/>
      <c r="C47" s="18" t="s">
        <v>56</v>
      </c>
      <c r="D47" s="39" t="s">
        <v>17</v>
      </c>
      <c r="E47" s="47" t="s">
        <v>221</v>
      </c>
      <c r="F47" s="48" t="s">
        <v>233</v>
      </c>
      <c r="G47" s="48" t="s">
        <v>89</v>
      </c>
      <c r="H47" s="49"/>
      <c r="I47" s="93">
        <f>I48</f>
        <v>112.1</v>
      </c>
    </row>
    <row r="48" spans="1:9" ht="42" customHeight="1">
      <c r="A48" s="233"/>
      <c r="B48" s="159"/>
      <c r="C48" s="58" t="s">
        <v>251</v>
      </c>
      <c r="D48" s="44" t="s">
        <v>17</v>
      </c>
      <c r="E48" s="45" t="s">
        <v>221</v>
      </c>
      <c r="F48" s="45" t="s">
        <v>233</v>
      </c>
      <c r="G48" s="45" t="s">
        <v>93</v>
      </c>
      <c r="H48" s="45"/>
      <c r="I48" s="92">
        <f>I49</f>
        <v>112.1</v>
      </c>
    </row>
    <row r="49" spans="1:9" ht="22.9" customHeight="1">
      <c r="A49" s="233"/>
      <c r="B49" s="159"/>
      <c r="C49" s="51" t="s">
        <v>57</v>
      </c>
      <c r="D49" s="34" t="s">
        <v>17</v>
      </c>
      <c r="E49" s="59" t="s">
        <v>221</v>
      </c>
      <c r="F49" s="59" t="s">
        <v>233</v>
      </c>
      <c r="G49" s="59" t="s">
        <v>93</v>
      </c>
      <c r="H49" s="59" t="s">
        <v>40</v>
      </c>
      <c r="I49" s="60">
        <v>112.1</v>
      </c>
    </row>
    <row r="50" spans="1:9" ht="18.75">
      <c r="A50" s="233"/>
      <c r="B50" s="159"/>
      <c r="C50" s="35" t="s">
        <v>21</v>
      </c>
      <c r="D50" s="16" t="s">
        <v>17</v>
      </c>
      <c r="E50" s="16" t="s">
        <v>221</v>
      </c>
      <c r="F50" s="16" t="s">
        <v>225</v>
      </c>
      <c r="G50" s="16"/>
      <c r="H50" s="16"/>
      <c r="I50" s="17">
        <f>I51</f>
        <v>0</v>
      </c>
    </row>
    <row r="51" spans="1:9" ht="19.149999999999999" customHeight="1">
      <c r="A51" s="233"/>
      <c r="B51" s="159"/>
      <c r="C51" s="56" t="s">
        <v>55</v>
      </c>
      <c r="D51" s="16" t="s">
        <v>17</v>
      </c>
      <c r="E51" s="16" t="s">
        <v>221</v>
      </c>
      <c r="F51" s="16" t="s">
        <v>225</v>
      </c>
      <c r="G51" s="16" t="s">
        <v>88</v>
      </c>
      <c r="H51" s="16"/>
      <c r="I51" s="17">
        <f>I52</f>
        <v>0</v>
      </c>
    </row>
    <row r="52" spans="1:9" ht="20.45" customHeight="1">
      <c r="A52" s="233"/>
      <c r="B52" s="159"/>
      <c r="C52" s="18" t="s">
        <v>56</v>
      </c>
      <c r="D52" s="16" t="s">
        <v>17</v>
      </c>
      <c r="E52" s="16" t="s">
        <v>221</v>
      </c>
      <c r="F52" s="16" t="s">
        <v>225</v>
      </c>
      <c r="G52" s="16" t="s">
        <v>89</v>
      </c>
      <c r="H52" s="16" t="s">
        <v>18</v>
      </c>
      <c r="I52" s="17">
        <f>I53</f>
        <v>0</v>
      </c>
    </row>
    <row r="53" spans="1:9" ht="21.75" customHeight="1">
      <c r="A53" s="233"/>
      <c r="B53" s="159"/>
      <c r="C53" s="61" t="s">
        <v>98</v>
      </c>
      <c r="D53" s="62" t="s">
        <v>17</v>
      </c>
      <c r="E53" s="62" t="s">
        <v>221</v>
      </c>
      <c r="F53" s="62" t="s">
        <v>225</v>
      </c>
      <c r="G53" s="62" t="s">
        <v>97</v>
      </c>
      <c r="H53" s="62"/>
      <c r="I53" s="63">
        <f>I54</f>
        <v>0</v>
      </c>
    </row>
    <row r="54" spans="1:9" ht="24.6" customHeight="1">
      <c r="A54" s="233"/>
      <c r="B54" s="159"/>
      <c r="C54" s="64" t="s">
        <v>42</v>
      </c>
      <c r="D54" s="23" t="s">
        <v>17</v>
      </c>
      <c r="E54" s="23" t="s">
        <v>221</v>
      </c>
      <c r="F54" s="23" t="s">
        <v>225</v>
      </c>
      <c r="G54" s="23" t="s">
        <v>97</v>
      </c>
      <c r="H54" s="23" t="s">
        <v>41</v>
      </c>
      <c r="I54" s="202">
        <f>220-220</f>
        <v>0</v>
      </c>
    </row>
    <row r="55" spans="1:9" ht="18.75">
      <c r="A55" s="233"/>
      <c r="B55" s="159"/>
      <c r="C55" s="35" t="s">
        <v>22</v>
      </c>
      <c r="D55" s="16" t="s">
        <v>17</v>
      </c>
      <c r="E55" s="16" t="s">
        <v>221</v>
      </c>
      <c r="F55" s="16" t="s">
        <v>226</v>
      </c>
      <c r="G55" s="16"/>
      <c r="H55" s="16"/>
      <c r="I55" s="17">
        <f>I60+I56</f>
        <v>396.1</v>
      </c>
    </row>
    <row r="56" spans="1:9" ht="58.5" customHeight="1">
      <c r="A56" s="233"/>
      <c r="B56" s="159"/>
      <c r="C56" s="35" t="s">
        <v>201</v>
      </c>
      <c r="D56" s="16" t="s">
        <v>17</v>
      </c>
      <c r="E56" s="16" t="s">
        <v>221</v>
      </c>
      <c r="F56" s="16" t="s">
        <v>226</v>
      </c>
      <c r="G56" s="20" t="s">
        <v>204</v>
      </c>
      <c r="H56" s="16"/>
      <c r="I56" s="14">
        <f>I57</f>
        <v>20</v>
      </c>
    </row>
    <row r="57" spans="1:9" ht="27" customHeight="1">
      <c r="A57" s="233"/>
      <c r="B57" s="159"/>
      <c r="C57" s="65" t="s">
        <v>203</v>
      </c>
      <c r="D57" s="16" t="s">
        <v>17</v>
      </c>
      <c r="E57" s="16" t="s">
        <v>221</v>
      </c>
      <c r="F57" s="16" t="s">
        <v>226</v>
      </c>
      <c r="G57" s="20" t="s">
        <v>205</v>
      </c>
      <c r="H57" s="16"/>
      <c r="I57" s="14">
        <f>I58</f>
        <v>20</v>
      </c>
    </row>
    <row r="58" spans="1:9" ht="18.75">
      <c r="A58" s="233"/>
      <c r="B58" s="159"/>
      <c r="C58" s="66" t="s">
        <v>202</v>
      </c>
      <c r="D58" s="20" t="s">
        <v>17</v>
      </c>
      <c r="E58" s="20" t="s">
        <v>221</v>
      </c>
      <c r="F58" s="20" t="s">
        <v>226</v>
      </c>
      <c r="G58" s="20" t="s">
        <v>206</v>
      </c>
      <c r="H58" s="20"/>
      <c r="I58" s="21">
        <f>I59</f>
        <v>20</v>
      </c>
    </row>
    <row r="59" spans="1:9" ht="36">
      <c r="A59" s="233"/>
      <c r="B59" s="159"/>
      <c r="C59" s="30" t="s">
        <v>70</v>
      </c>
      <c r="D59" s="23" t="s">
        <v>17</v>
      </c>
      <c r="E59" s="23" t="s">
        <v>221</v>
      </c>
      <c r="F59" s="23" t="s">
        <v>226</v>
      </c>
      <c r="G59" s="23" t="s">
        <v>206</v>
      </c>
      <c r="H59" s="23" t="s">
        <v>68</v>
      </c>
      <c r="I59" s="188">
        <f>200-180</f>
        <v>20</v>
      </c>
    </row>
    <row r="60" spans="1:9" ht="18.75">
      <c r="A60" s="233"/>
      <c r="B60" s="159"/>
      <c r="C60" s="56" t="s">
        <v>55</v>
      </c>
      <c r="D60" s="16" t="s">
        <v>17</v>
      </c>
      <c r="E60" s="16" t="s">
        <v>221</v>
      </c>
      <c r="F60" s="16" t="s">
        <v>226</v>
      </c>
      <c r="G60" s="16" t="s">
        <v>88</v>
      </c>
      <c r="H60" s="16"/>
      <c r="I60" s="67">
        <f>I61</f>
        <v>376.1</v>
      </c>
    </row>
    <row r="61" spans="1:9" ht="18.75">
      <c r="A61" s="233"/>
      <c r="B61" s="159"/>
      <c r="C61" s="18" t="s">
        <v>56</v>
      </c>
      <c r="D61" s="16" t="s">
        <v>17</v>
      </c>
      <c r="E61" s="16" t="s">
        <v>221</v>
      </c>
      <c r="F61" s="16" t="s">
        <v>226</v>
      </c>
      <c r="G61" s="16" t="s">
        <v>89</v>
      </c>
      <c r="H61" s="16"/>
      <c r="I61" s="67">
        <f>I62+I64+I66+I68</f>
        <v>376.1</v>
      </c>
    </row>
    <row r="62" spans="1:9" ht="37.5">
      <c r="A62" s="233"/>
      <c r="B62" s="159"/>
      <c r="C62" s="19" t="s">
        <v>99</v>
      </c>
      <c r="D62" s="20" t="s">
        <v>17</v>
      </c>
      <c r="E62" s="20" t="s">
        <v>221</v>
      </c>
      <c r="F62" s="20" t="s">
        <v>226</v>
      </c>
      <c r="G62" s="20" t="s">
        <v>100</v>
      </c>
      <c r="H62" s="28"/>
      <c r="I62" s="68">
        <f>I63</f>
        <v>60</v>
      </c>
    </row>
    <row r="63" spans="1:9" ht="31.5" customHeight="1">
      <c r="A63" s="233"/>
      <c r="B63" s="159"/>
      <c r="C63" s="33" t="s">
        <v>210</v>
      </c>
      <c r="D63" s="34" t="s">
        <v>17</v>
      </c>
      <c r="E63" s="34" t="s">
        <v>221</v>
      </c>
      <c r="F63" s="34" t="s">
        <v>226</v>
      </c>
      <c r="G63" s="34" t="s">
        <v>100</v>
      </c>
      <c r="H63" s="34" t="s">
        <v>209</v>
      </c>
      <c r="I63" s="52">
        <f>58.6+1.4</f>
        <v>60</v>
      </c>
    </row>
    <row r="64" spans="1:9" ht="18.75">
      <c r="A64" s="233"/>
      <c r="B64" s="159"/>
      <c r="C64" s="66" t="s">
        <v>101</v>
      </c>
      <c r="D64" s="20" t="s">
        <v>17</v>
      </c>
      <c r="E64" s="20" t="s">
        <v>221</v>
      </c>
      <c r="F64" s="20" t="s">
        <v>226</v>
      </c>
      <c r="G64" s="20" t="s">
        <v>102</v>
      </c>
      <c r="H64" s="20"/>
      <c r="I64" s="21">
        <f>I65</f>
        <v>64</v>
      </c>
    </row>
    <row r="65" spans="1:9" ht="36">
      <c r="A65" s="233"/>
      <c r="B65" s="159"/>
      <c r="C65" s="30" t="s">
        <v>70</v>
      </c>
      <c r="D65" s="34" t="s">
        <v>17</v>
      </c>
      <c r="E65" s="34" t="s">
        <v>221</v>
      </c>
      <c r="F65" s="34" t="s">
        <v>226</v>
      </c>
      <c r="G65" s="34" t="s">
        <v>102</v>
      </c>
      <c r="H65" s="34" t="s">
        <v>68</v>
      </c>
      <c r="I65" s="52">
        <v>64</v>
      </c>
    </row>
    <row r="66" spans="1:9" ht="37.5">
      <c r="A66" s="233"/>
      <c r="B66" s="159"/>
      <c r="C66" s="19" t="s">
        <v>283</v>
      </c>
      <c r="D66" s="20" t="s">
        <v>17</v>
      </c>
      <c r="E66" s="69" t="s">
        <v>221</v>
      </c>
      <c r="F66" s="20" t="s">
        <v>226</v>
      </c>
      <c r="G66" s="20" t="s">
        <v>103</v>
      </c>
      <c r="H66" s="28"/>
      <c r="I66" s="37">
        <f>I67</f>
        <v>100</v>
      </c>
    </row>
    <row r="67" spans="1:9" ht="36">
      <c r="A67" s="233"/>
      <c r="B67" s="159"/>
      <c r="C67" s="30" t="s">
        <v>70</v>
      </c>
      <c r="D67" s="23" t="s">
        <v>17</v>
      </c>
      <c r="E67" s="34" t="s">
        <v>221</v>
      </c>
      <c r="F67" s="34" t="s">
        <v>226</v>
      </c>
      <c r="G67" s="34" t="s">
        <v>103</v>
      </c>
      <c r="H67" s="34" t="s">
        <v>68</v>
      </c>
      <c r="I67" s="52">
        <v>100</v>
      </c>
    </row>
    <row r="68" spans="1:9" ht="37.5">
      <c r="A68" s="233"/>
      <c r="B68" s="159"/>
      <c r="C68" s="58" t="s">
        <v>104</v>
      </c>
      <c r="D68" s="44" t="s">
        <v>17</v>
      </c>
      <c r="E68" s="45" t="s">
        <v>221</v>
      </c>
      <c r="F68" s="45" t="s">
        <v>226</v>
      </c>
      <c r="G68" s="45" t="s">
        <v>105</v>
      </c>
      <c r="H68" s="45"/>
      <c r="I68" s="92">
        <f>I69</f>
        <v>152.1</v>
      </c>
    </row>
    <row r="69" spans="1:9" ht="18.75">
      <c r="A69" s="233"/>
      <c r="B69" s="159"/>
      <c r="C69" s="51" t="s">
        <v>57</v>
      </c>
      <c r="D69" s="34" t="s">
        <v>17</v>
      </c>
      <c r="E69" s="59" t="s">
        <v>221</v>
      </c>
      <c r="F69" s="59" t="s">
        <v>226</v>
      </c>
      <c r="G69" s="59" t="s">
        <v>105</v>
      </c>
      <c r="H69" s="59" t="s">
        <v>40</v>
      </c>
      <c r="I69" s="60">
        <v>152.1</v>
      </c>
    </row>
    <row r="70" spans="1:9" ht="18.75">
      <c r="A70" s="233"/>
      <c r="B70" s="159"/>
      <c r="C70" s="138" t="s">
        <v>23</v>
      </c>
      <c r="D70" s="47" t="s">
        <v>17</v>
      </c>
      <c r="E70" s="47" t="s">
        <v>222</v>
      </c>
      <c r="F70" s="47"/>
      <c r="G70" s="47"/>
      <c r="H70" s="47"/>
      <c r="I70" s="17">
        <f>I71</f>
        <v>278.3</v>
      </c>
    </row>
    <row r="71" spans="1:9" ht="18.75">
      <c r="A71" s="233"/>
      <c r="B71" s="159"/>
      <c r="C71" s="18" t="s">
        <v>24</v>
      </c>
      <c r="D71" s="47" t="s">
        <v>17</v>
      </c>
      <c r="E71" s="47" t="s">
        <v>222</v>
      </c>
      <c r="F71" s="48" t="s">
        <v>223</v>
      </c>
      <c r="G71" s="47"/>
      <c r="H71" s="47"/>
      <c r="I71" s="17">
        <f>I72</f>
        <v>278.3</v>
      </c>
    </row>
    <row r="72" spans="1:9" ht="22.15" customHeight="1">
      <c r="A72" s="233"/>
      <c r="B72" s="159"/>
      <c r="C72" s="18" t="s">
        <v>55</v>
      </c>
      <c r="D72" s="47" t="s">
        <v>17</v>
      </c>
      <c r="E72" s="47" t="s">
        <v>222</v>
      </c>
      <c r="F72" s="48" t="s">
        <v>223</v>
      </c>
      <c r="G72" s="48" t="s">
        <v>88</v>
      </c>
      <c r="H72" s="47"/>
      <c r="I72" s="17">
        <f>I73</f>
        <v>278.3</v>
      </c>
    </row>
    <row r="73" spans="1:9" ht="22.9" customHeight="1">
      <c r="A73" s="233"/>
      <c r="B73" s="159"/>
      <c r="C73" s="18" t="s">
        <v>56</v>
      </c>
      <c r="D73" s="47" t="s">
        <v>17</v>
      </c>
      <c r="E73" s="47" t="s">
        <v>222</v>
      </c>
      <c r="F73" s="48" t="s">
        <v>223</v>
      </c>
      <c r="G73" s="48" t="s">
        <v>89</v>
      </c>
      <c r="H73" s="49"/>
      <c r="I73" s="80">
        <f>I74</f>
        <v>278.3</v>
      </c>
    </row>
    <row r="74" spans="1:9" ht="37.5" customHeight="1">
      <c r="A74" s="233"/>
      <c r="B74" s="159"/>
      <c r="C74" s="139" t="s">
        <v>300</v>
      </c>
      <c r="D74" s="40" t="s">
        <v>17</v>
      </c>
      <c r="E74" s="40" t="s">
        <v>222</v>
      </c>
      <c r="F74" s="41" t="s">
        <v>223</v>
      </c>
      <c r="G74" s="41" t="s">
        <v>106</v>
      </c>
      <c r="H74" s="140"/>
      <c r="I74" s="74">
        <f>I75+I76</f>
        <v>278.3</v>
      </c>
    </row>
    <row r="75" spans="1:9" ht="40.5" customHeight="1">
      <c r="A75" s="233"/>
      <c r="B75" s="159"/>
      <c r="C75" s="27" t="s">
        <v>66</v>
      </c>
      <c r="D75" s="28" t="s">
        <v>17</v>
      </c>
      <c r="E75" s="46" t="s">
        <v>222</v>
      </c>
      <c r="F75" s="46" t="s">
        <v>223</v>
      </c>
      <c r="G75" s="46" t="s">
        <v>106</v>
      </c>
      <c r="H75" s="46" t="s">
        <v>67</v>
      </c>
      <c r="I75" s="29">
        <f>243.7+20.3</f>
        <v>264</v>
      </c>
    </row>
    <row r="76" spans="1:9" ht="43.5" customHeight="1">
      <c r="A76" s="233"/>
      <c r="B76" s="159"/>
      <c r="C76" s="33" t="s">
        <v>70</v>
      </c>
      <c r="D76" s="34" t="s">
        <v>17</v>
      </c>
      <c r="E76" s="59" t="s">
        <v>222</v>
      </c>
      <c r="F76" s="59" t="s">
        <v>223</v>
      </c>
      <c r="G76" s="59" t="s">
        <v>106</v>
      </c>
      <c r="H76" s="59" t="s">
        <v>68</v>
      </c>
      <c r="I76" s="60">
        <f>13.4+0.9</f>
        <v>14.3</v>
      </c>
    </row>
    <row r="77" spans="1:9" ht="18.75">
      <c r="A77" s="233"/>
      <c r="B77" s="159"/>
      <c r="C77" s="71" t="s">
        <v>25</v>
      </c>
      <c r="D77" s="13" t="s">
        <v>17</v>
      </c>
      <c r="E77" s="13" t="s">
        <v>223</v>
      </c>
      <c r="F77" s="13"/>
      <c r="G77" s="13" t="s">
        <v>18</v>
      </c>
      <c r="H77" s="13" t="s">
        <v>18</v>
      </c>
      <c r="I77" s="14">
        <f>I78+I92+I98</f>
        <v>1539.6</v>
      </c>
    </row>
    <row r="78" spans="1:9" ht="37.9" customHeight="1">
      <c r="A78" s="233"/>
      <c r="B78" s="159"/>
      <c r="C78" s="35" t="s">
        <v>239</v>
      </c>
      <c r="D78" s="16" t="s">
        <v>17</v>
      </c>
      <c r="E78" s="16" t="s">
        <v>223</v>
      </c>
      <c r="F78" s="16" t="s">
        <v>231</v>
      </c>
      <c r="G78" s="16"/>
      <c r="H78" s="16"/>
      <c r="I78" s="17">
        <f>I79</f>
        <v>1514.6</v>
      </c>
    </row>
    <row r="79" spans="1:9" ht="97.5" customHeight="1">
      <c r="A79" s="233"/>
      <c r="B79" s="159"/>
      <c r="C79" s="65" t="s">
        <v>107</v>
      </c>
      <c r="D79" s="16" t="s">
        <v>17</v>
      </c>
      <c r="E79" s="16" t="s">
        <v>223</v>
      </c>
      <c r="F79" s="16" t="s">
        <v>231</v>
      </c>
      <c r="G79" s="16" t="s">
        <v>109</v>
      </c>
      <c r="H79" s="16"/>
      <c r="I79" s="17">
        <f>I80</f>
        <v>1514.6</v>
      </c>
    </row>
    <row r="80" spans="1:9" ht="80.25" customHeight="1">
      <c r="A80" s="233"/>
      <c r="B80" s="159"/>
      <c r="C80" s="65" t="s">
        <v>108</v>
      </c>
      <c r="D80" s="16" t="s">
        <v>17</v>
      </c>
      <c r="E80" s="16" t="s">
        <v>223</v>
      </c>
      <c r="F80" s="16" t="s">
        <v>231</v>
      </c>
      <c r="G80" s="16" t="s">
        <v>110</v>
      </c>
      <c r="H80" s="16"/>
      <c r="I80" s="17">
        <f>I81+I86+I89</f>
        <v>1514.6</v>
      </c>
    </row>
    <row r="81" spans="1:9" ht="46.5" customHeight="1">
      <c r="A81" s="233"/>
      <c r="B81" s="159"/>
      <c r="C81" s="65" t="s">
        <v>124</v>
      </c>
      <c r="D81" s="16" t="s">
        <v>17</v>
      </c>
      <c r="E81" s="16" t="s">
        <v>223</v>
      </c>
      <c r="F81" s="16" t="s">
        <v>231</v>
      </c>
      <c r="G81" s="16" t="s">
        <v>125</v>
      </c>
      <c r="H81" s="16"/>
      <c r="I81" s="17">
        <f>I82+I84</f>
        <v>1485</v>
      </c>
    </row>
    <row r="82" spans="1:9" ht="41.25" customHeight="1">
      <c r="A82" s="233"/>
      <c r="B82" s="159"/>
      <c r="C82" s="72" t="s">
        <v>117</v>
      </c>
      <c r="D82" s="62" t="s">
        <v>17</v>
      </c>
      <c r="E82" s="62" t="s">
        <v>223</v>
      </c>
      <c r="F82" s="62" t="s">
        <v>231</v>
      </c>
      <c r="G82" s="62" t="s">
        <v>118</v>
      </c>
      <c r="H82" s="62"/>
      <c r="I82" s="68">
        <f>I83</f>
        <v>0</v>
      </c>
    </row>
    <row r="83" spans="1:9" ht="42" customHeight="1">
      <c r="A83" s="233"/>
      <c r="B83" s="159"/>
      <c r="C83" s="33" t="s">
        <v>70</v>
      </c>
      <c r="D83" s="34" t="s">
        <v>17</v>
      </c>
      <c r="E83" s="34" t="s">
        <v>223</v>
      </c>
      <c r="F83" s="34" t="s">
        <v>231</v>
      </c>
      <c r="G83" s="34" t="s">
        <v>118</v>
      </c>
      <c r="H83" s="34" t="s">
        <v>68</v>
      </c>
      <c r="I83" s="188">
        <f>40-40</f>
        <v>0</v>
      </c>
    </row>
    <row r="84" spans="1:9" ht="42" customHeight="1">
      <c r="A84" s="233"/>
      <c r="B84" s="159"/>
      <c r="C84" s="72" t="s">
        <v>255</v>
      </c>
      <c r="D84" s="62" t="s">
        <v>17</v>
      </c>
      <c r="E84" s="62" t="s">
        <v>223</v>
      </c>
      <c r="F84" s="62" t="s">
        <v>231</v>
      </c>
      <c r="G84" s="62" t="s">
        <v>254</v>
      </c>
      <c r="H84" s="62"/>
      <c r="I84" s="68">
        <f>I85</f>
        <v>1485</v>
      </c>
    </row>
    <row r="85" spans="1:9" ht="42" customHeight="1">
      <c r="A85" s="233"/>
      <c r="B85" s="159"/>
      <c r="C85" s="33" t="s">
        <v>70</v>
      </c>
      <c r="D85" s="34" t="s">
        <v>17</v>
      </c>
      <c r="E85" s="34" t="s">
        <v>223</v>
      </c>
      <c r="F85" s="34" t="s">
        <v>231</v>
      </c>
      <c r="G85" s="34" t="s">
        <v>254</v>
      </c>
      <c r="H85" s="34" t="s">
        <v>68</v>
      </c>
      <c r="I85" s="188">
        <f>1500-15</f>
        <v>1485</v>
      </c>
    </row>
    <row r="86" spans="1:9" ht="42" customHeight="1">
      <c r="A86" s="233"/>
      <c r="B86" s="159"/>
      <c r="C86" s="73" t="s">
        <v>122</v>
      </c>
      <c r="D86" s="16" t="s">
        <v>17</v>
      </c>
      <c r="E86" s="16" t="s">
        <v>223</v>
      </c>
      <c r="F86" s="16" t="s">
        <v>231</v>
      </c>
      <c r="G86" s="16" t="s">
        <v>123</v>
      </c>
      <c r="H86" s="50"/>
      <c r="I86" s="74">
        <f>I87</f>
        <v>0</v>
      </c>
    </row>
    <row r="87" spans="1:9" ht="42" customHeight="1">
      <c r="A87" s="233"/>
      <c r="B87" s="159"/>
      <c r="C87" s="141" t="s">
        <v>121</v>
      </c>
      <c r="D87" s="62" t="s">
        <v>17</v>
      </c>
      <c r="E87" s="62" t="s">
        <v>223</v>
      </c>
      <c r="F87" s="62" t="s">
        <v>231</v>
      </c>
      <c r="G87" s="62" t="s">
        <v>119</v>
      </c>
      <c r="H87" s="62"/>
      <c r="I87" s="68">
        <f>I88</f>
        <v>0</v>
      </c>
    </row>
    <row r="88" spans="1:9" ht="42" customHeight="1">
      <c r="A88" s="233"/>
      <c r="B88" s="159"/>
      <c r="C88" s="33" t="s">
        <v>70</v>
      </c>
      <c r="D88" s="34" t="s">
        <v>17</v>
      </c>
      <c r="E88" s="34" t="s">
        <v>223</v>
      </c>
      <c r="F88" s="34" t="s">
        <v>231</v>
      </c>
      <c r="G88" s="34" t="s">
        <v>119</v>
      </c>
      <c r="H88" s="34" t="s">
        <v>68</v>
      </c>
      <c r="I88" s="188">
        <f>130-130</f>
        <v>0</v>
      </c>
    </row>
    <row r="89" spans="1:9" ht="42" customHeight="1">
      <c r="A89" s="233"/>
      <c r="B89" s="159"/>
      <c r="C89" s="73" t="s">
        <v>126</v>
      </c>
      <c r="D89" s="16" t="s">
        <v>17</v>
      </c>
      <c r="E89" s="16" t="s">
        <v>223</v>
      </c>
      <c r="F89" s="16" t="s">
        <v>231</v>
      </c>
      <c r="G89" s="16" t="s">
        <v>127</v>
      </c>
      <c r="H89" s="50"/>
      <c r="I89" s="74">
        <f>I90</f>
        <v>29.6</v>
      </c>
    </row>
    <row r="90" spans="1:9" ht="65.25" customHeight="1">
      <c r="A90" s="233"/>
      <c r="B90" s="159"/>
      <c r="C90" s="75" t="s">
        <v>120</v>
      </c>
      <c r="D90" s="76" t="s">
        <v>17</v>
      </c>
      <c r="E90" s="76" t="s">
        <v>223</v>
      </c>
      <c r="F90" s="76" t="s">
        <v>231</v>
      </c>
      <c r="G90" s="76" t="s">
        <v>128</v>
      </c>
      <c r="H90" s="76"/>
      <c r="I90" s="82">
        <f>I91</f>
        <v>29.6</v>
      </c>
    </row>
    <row r="91" spans="1:9" ht="23.1" customHeight="1">
      <c r="A91" s="233"/>
      <c r="B91" s="159"/>
      <c r="C91" s="51" t="s">
        <v>57</v>
      </c>
      <c r="D91" s="34" t="s">
        <v>17</v>
      </c>
      <c r="E91" s="34" t="s">
        <v>223</v>
      </c>
      <c r="F91" s="34" t="s">
        <v>231</v>
      </c>
      <c r="G91" s="34" t="s">
        <v>128</v>
      </c>
      <c r="H91" s="34" t="s">
        <v>40</v>
      </c>
      <c r="I91" s="189">
        <f>52.7-23.1</f>
        <v>29.6</v>
      </c>
    </row>
    <row r="92" spans="1:9" ht="18.75">
      <c r="A92" s="233"/>
      <c r="B92" s="159"/>
      <c r="C92" s="15" t="s">
        <v>26</v>
      </c>
      <c r="D92" s="16" t="s">
        <v>17</v>
      </c>
      <c r="E92" s="16" t="s">
        <v>223</v>
      </c>
      <c r="F92" s="16" t="s">
        <v>224</v>
      </c>
      <c r="G92" s="16"/>
      <c r="H92" s="16"/>
      <c r="I92" s="17">
        <f>I93</f>
        <v>15</v>
      </c>
    </row>
    <row r="93" spans="1:9" ht="102.75" customHeight="1">
      <c r="A93" s="233"/>
      <c r="B93" s="159"/>
      <c r="C93" s="78" t="s">
        <v>107</v>
      </c>
      <c r="D93" s="47" t="s">
        <v>17</v>
      </c>
      <c r="E93" s="47" t="s">
        <v>223</v>
      </c>
      <c r="F93" s="48" t="s">
        <v>224</v>
      </c>
      <c r="G93" s="48" t="s">
        <v>109</v>
      </c>
      <c r="H93" s="16" t="s">
        <v>18</v>
      </c>
      <c r="I93" s="17">
        <f>I94</f>
        <v>15</v>
      </c>
    </row>
    <row r="94" spans="1:9" ht="58.5" customHeight="1">
      <c r="A94" s="233"/>
      <c r="B94" s="159"/>
      <c r="C94" s="78" t="s">
        <v>111</v>
      </c>
      <c r="D94" s="47" t="s">
        <v>17</v>
      </c>
      <c r="E94" s="47" t="s">
        <v>223</v>
      </c>
      <c r="F94" s="48" t="s">
        <v>224</v>
      </c>
      <c r="G94" s="48" t="s">
        <v>112</v>
      </c>
      <c r="H94" s="16"/>
      <c r="I94" s="17">
        <f>I96</f>
        <v>15</v>
      </c>
    </row>
    <row r="95" spans="1:9" ht="26.25" customHeight="1">
      <c r="A95" s="233"/>
      <c r="B95" s="159"/>
      <c r="C95" s="79" t="s">
        <v>131</v>
      </c>
      <c r="D95" s="47" t="s">
        <v>17</v>
      </c>
      <c r="E95" s="47" t="s">
        <v>223</v>
      </c>
      <c r="F95" s="48" t="s">
        <v>224</v>
      </c>
      <c r="G95" s="48" t="s">
        <v>130</v>
      </c>
      <c r="H95" s="25"/>
      <c r="I95" s="80">
        <f>I96</f>
        <v>15</v>
      </c>
    </row>
    <row r="96" spans="1:9" ht="41.25" customHeight="1">
      <c r="A96" s="233"/>
      <c r="B96" s="159"/>
      <c r="C96" s="81" t="s">
        <v>129</v>
      </c>
      <c r="D96" s="44" t="s">
        <v>17</v>
      </c>
      <c r="E96" s="45" t="s">
        <v>223</v>
      </c>
      <c r="F96" s="20" t="s">
        <v>224</v>
      </c>
      <c r="G96" s="20" t="s">
        <v>132</v>
      </c>
      <c r="H96" s="28"/>
      <c r="I96" s="21">
        <f>I97</f>
        <v>15</v>
      </c>
    </row>
    <row r="97" spans="1:9" ht="36">
      <c r="A97" s="233"/>
      <c r="B97" s="159"/>
      <c r="C97" s="33" t="s">
        <v>70</v>
      </c>
      <c r="D97" s="34" t="s">
        <v>17</v>
      </c>
      <c r="E97" s="34" t="s">
        <v>223</v>
      </c>
      <c r="F97" s="34" t="s">
        <v>224</v>
      </c>
      <c r="G97" s="34" t="s">
        <v>132</v>
      </c>
      <c r="H97" s="34" t="s">
        <v>68</v>
      </c>
      <c r="I97" s="188">
        <f>102-87</f>
        <v>15</v>
      </c>
    </row>
    <row r="98" spans="1:9" ht="18.75">
      <c r="A98" s="233"/>
      <c r="B98" s="159"/>
      <c r="C98" s="35" t="s">
        <v>59</v>
      </c>
      <c r="D98" s="25" t="s">
        <v>17</v>
      </c>
      <c r="E98" s="25" t="s">
        <v>223</v>
      </c>
      <c r="F98" s="25" t="s">
        <v>232</v>
      </c>
      <c r="G98" s="57"/>
      <c r="H98" s="77"/>
      <c r="I98" s="82">
        <f>I99</f>
        <v>10</v>
      </c>
    </row>
    <row r="99" spans="1:9" ht="93.75">
      <c r="A99" s="233"/>
      <c r="B99" s="159"/>
      <c r="C99" s="78" t="s">
        <v>107</v>
      </c>
      <c r="D99" s="47" t="s">
        <v>17</v>
      </c>
      <c r="E99" s="47" t="s">
        <v>223</v>
      </c>
      <c r="F99" s="48" t="s">
        <v>232</v>
      </c>
      <c r="G99" s="48" t="s">
        <v>109</v>
      </c>
      <c r="H99" s="16" t="s">
        <v>18</v>
      </c>
      <c r="I99" s="17">
        <f>I100</f>
        <v>10</v>
      </c>
    </row>
    <row r="100" spans="1:9" ht="61.5" customHeight="1">
      <c r="A100" s="233"/>
      <c r="B100" s="159"/>
      <c r="C100" s="78" t="s">
        <v>114</v>
      </c>
      <c r="D100" s="47" t="s">
        <v>17</v>
      </c>
      <c r="E100" s="47" t="s">
        <v>223</v>
      </c>
      <c r="F100" s="48" t="s">
        <v>232</v>
      </c>
      <c r="G100" s="48" t="s">
        <v>113</v>
      </c>
      <c r="H100" s="16"/>
      <c r="I100" s="17">
        <f>I101</f>
        <v>10</v>
      </c>
    </row>
    <row r="101" spans="1:9" ht="65.25" customHeight="1">
      <c r="A101" s="233"/>
      <c r="B101" s="159"/>
      <c r="C101" s="79" t="s">
        <v>199</v>
      </c>
      <c r="D101" s="47" t="s">
        <v>17</v>
      </c>
      <c r="E101" s="47" t="s">
        <v>223</v>
      </c>
      <c r="F101" s="48" t="s">
        <v>232</v>
      </c>
      <c r="G101" s="48" t="s">
        <v>133</v>
      </c>
      <c r="H101" s="25"/>
      <c r="I101" s="80">
        <f>I102</f>
        <v>10</v>
      </c>
    </row>
    <row r="102" spans="1:9" ht="51.75" customHeight="1">
      <c r="A102" s="233"/>
      <c r="B102" s="159"/>
      <c r="C102" s="81" t="s">
        <v>200</v>
      </c>
      <c r="D102" s="44" t="s">
        <v>17</v>
      </c>
      <c r="E102" s="45" t="s">
        <v>223</v>
      </c>
      <c r="F102" s="20" t="s">
        <v>232</v>
      </c>
      <c r="G102" s="20" t="s">
        <v>116</v>
      </c>
      <c r="H102" s="28"/>
      <c r="I102" s="21">
        <f>I103</f>
        <v>10</v>
      </c>
    </row>
    <row r="103" spans="1:9" ht="36">
      <c r="A103" s="233"/>
      <c r="B103" s="159"/>
      <c r="C103" s="33" t="s">
        <v>70</v>
      </c>
      <c r="D103" s="34" t="s">
        <v>17</v>
      </c>
      <c r="E103" s="34" t="s">
        <v>223</v>
      </c>
      <c r="F103" s="34" t="s">
        <v>232</v>
      </c>
      <c r="G103" s="34" t="s">
        <v>115</v>
      </c>
      <c r="H103" s="34" t="s">
        <v>68</v>
      </c>
      <c r="I103" s="188">
        <f>50-40</f>
        <v>10</v>
      </c>
    </row>
    <row r="104" spans="1:9" ht="18.75">
      <c r="A104" s="233"/>
      <c r="B104" s="159"/>
      <c r="C104" s="35" t="s">
        <v>27</v>
      </c>
      <c r="D104" s="16" t="s">
        <v>17</v>
      </c>
      <c r="E104" s="16" t="s">
        <v>228</v>
      </c>
      <c r="F104" s="16"/>
      <c r="G104" s="16"/>
      <c r="H104" s="16"/>
      <c r="I104" s="17">
        <f>I105+I121</f>
        <v>6424.4</v>
      </c>
    </row>
    <row r="105" spans="1:9" ht="18.75">
      <c r="A105" s="233"/>
      <c r="B105" s="159"/>
      <c r="C105" s="18" t="s">
        <v>44</v>
      </c>
      <c r="D105" s="16" t="s">
        <v>17</v>
      </c>
      <c r="E105" s="83" t="s">
        <v>228</v>
      </c>
      <c r="F105" s="16" t="s">
        <v>231</v>
      </c>
      <c r="G105" s="83"/>
      <c r="H105" s="83"/>
      <c r="I105" s="17">
        <f>I110+I106</f>
        <v>934.4</v>
      </c>
    </row>
    <row r="106" spans="1:9" ht="75" customHeight="1">
      <c r="A106" s="233"/>
      <c r="B106" s="159"/>
      <c r="C106" s="18" t="s">
        <v>134</v>
      </c>
      <c r="D106" s="16" t="s">
        <v>17</v>
      </c>
      <c r="E106" s="83" t="s">
        <v>228</v>
      </c>
      <c r="F106" s="16" t="s">
        <v>231</v>
      </c>
      <c r="G106" s="41" t="s">
        <v>135</v>
      </c>
      <c r="H106" s="84"/>
      <c r="I106" s="17">
        <f>I107</f>
        <v>0</v>
      </c>
    </row>
    <row r="107" spans="1:9" ht="42.75" customHeight="1">
      <c r="A107" s="233"/>
      <c r="B107" s="159"/>
      <c r="C107" s="85" t="s">
        <v>136</v>
      </c>
      <c r="D107" s="16" t="s">
        <v>17</v>
      </c>
      <c r="E107" s="83" t="s">
        <v>228</v>
      </c>
      <c r="F107" s="16" t="s">
        <v>231</v>
      </c>
      <c r="G107" s="41" t="s">
        <v>137</v>
      </c>
      <c r="H107" s="84"/>
      <c r="I107" s="80">
        <f>I108</f>
        <v>0</v>
      </c>
    </row>
    <row r="108" spans="1:9" ht="69" customHeight="1">
      <c r="A108" s="233"/>
      <c r="B108" s="159"/>
      <c r="C108" s="86" t="s">
        <v>211</v>
      </c>
      <c r="D108" s="20" t="s">
        <v>17</v>
      </c>
      <c r="E108" s="69" t="s">
        <v>228</v>
      </c>
      <c r="F108" s="20" t="s">
        <v>231</v>
      </c>
      <c r="G108" s="20" t="s">
        <v>212</v>
      </c>
      <c r="H108" s="69"/>
      <c r="I108" s="21">
        <f>I109</f>
        <v>0</v>
      </c>
    </row>
    <row r="109" spans="1:9" ht="42.75" customHeight="1">
      <c r="A109" s="233"/>
      <c r="B109" s="159"/>
      <c r="C109" s="33" t="s">
        <v>70</v>
      </c>
      <c r="D109" s="59" t="s">
        <v>17</v>
      </c>
      <c r="E109" s="59" t="s">
        <v>228</v>
      </c>
      <c r="F109" s="59" t="s">
        <v>231</v>
      </c>
      <c r="G109" s="34" t="s">
        <v>212</v>
      </c>
      <c r="H109" s="59" t="s">
        <v>68</v>
      </c>
      <c r="I109" s="60">
        <f>300-300</f>
        <v>0</v>
      </c>
    </row>
    <row r="110" spans="1:9" ht="61.5" customHeight="1">
      <c r="A110" s="233"/>
      <c r="B110" s="159"/>
      <c r="C110" s="87" t="s">
        <v>58</v>
      </c>
      <c r="D110" s="44" t="s">
        <v>17</v>
      </c>
      <c r="E110" s="44" t="s">
        <v>228</v>
      </c>
      <c r="F110" s="45" t="s">
        <v>231</v>
      </c>
      <c r="G110" s="45" t="s">
        <v>138</v>
      </c>
      <c r="H110" s="28"/>
      <c r="I110" s="17">
        <f>I111+I117</f>
        <v>934.4</v>
      </c>
    </row>
    <row r="111" spans="1:9" ht="75">
      <c r="A111" s="233"/>
      <c r="B111" s="159"/>
      <c r="C111" s="88" t="s">
        <v>139</v>
      </c>
      <c r="D111" s="16" t="s">
        <v>17</v>
      </c>
      <c r="E111" s="16" t="s">
        <v>228</v>
      </c>
      <c r="F111" s="16" t="s">
        <v>231</v>
      </c>
      <c r="G111" s="16" t="s">
        <v>140</v>
      </c>
      <c r="H111" s="16"/>
      <c r="I111" s="17">
        <f>I112</f>
        <v>914.4</v>
      </c>
    </row>
    <row r="112" spans="1:9" ht="39" customHeight="1">
      <c r="A112" s="233"/>
      <c r="B112" s="159"/>
      <c r="C112" s="85" t="s">
        <v>141</v>
      </c>
      <c r="D112" s="16" t="s">
        <v>17</v>
      </c>
      <c r="E112" s="16" t="s">
        <v>228</v>
      </c>
      <c r="F112" s="16" t="s">
        <v>231</v>
      </c>
      <c r="G112" s="16" t="s">
        <v>142</v>
      </c>
      <c r="H112" s="25"/>
      <c r="I112" s="80">
        <f>I113+I115</f>
        <v>914.4</v>
      </c>
    </row>
    <row r="113" spans="1:9" ht="18.75">
      <c r="A113" s="233"/>
      <c r="B113" s="159"/>
      <c r="C113" s="81" t="s">
        <v>143</v>
      </c>
      <c r="D113" s="20" t="s">
        <v>17</v>
      </c>
      <c r="E113" s="20" t="s">
        <v>228</v>
      </c>
      <c r="F113" s="20" t="s">
        <v>231</v>
      </c>
      <c r="G113" s="20" t="s">
        <v>144</v>
      </c>
      <c r="H113" s="20"/>
      <c r="I113" s="70">
        <f>I114</f>
        <v>914.4</v>
      </c>
    </row>
    <row r="114" spans="1:9" ht="36">
      <c r="A114" s="233"/>
      <c r="B114" s="159"/>
      <c r="C114" s="30" t="s">
        <v>70</v>
      </c>
      <c r="D114" s="102" t="s">
        <v>17</v>
      </c>
      <c r="E114" s="102" t="s">
        <v>228</v>
      </c>
      <c r="F114" s="102" t="s">
        <v>231</v>
      </c>
      <c r="G114" s="102" t="s">
        <v>145</v>
      </c>
      <c r="H114" s="31" t="s">
        <v>68</v>
      </c>
      <c r="I114" s="104">
        <f>814.4+100</f>
        <v>914.4</v>
      </c>
    </row>
    <row r="115" spans="1:9" ht="37.5" customHeight="1">
      <c r="A115" s="233"/>
      <c r="B115" s="159"/>
      <c r="C115" s="81" t="s">
        <v>257</v>
      </c>
      <c r="D115" s="20" t="s">
        <v>17</v>
      </c>
      <c r="E115" s="20" t="s">
        <v>228</v>
      </c>
      <c r="F115" s="20" t="s">
        <v>231</v>
      </c>
      <c r="G115" s="20" t="s">
        <v>284</v>
      </c>
      <c r="H115" s="20"/>
      <c r="I115" s="70">
        <f>I116</f>
        <v>0</v>
      </c>
    </row>
    <row r="116" spans="1:9" ht="36">
      <c r="A116" s="233"/>
      <c r="B116" s="159"/>
      <c r="C116" s="33" t="s">
        <v>70</v>
      </c>
      <c r="D116" s="59" t="s">
        <v>17</v>
      </c>
      <c r="E116" s="59" t="s">
        <v>228</v>
      </c>
      <c r="F116" s="59" t="s">
        <v>231</v>
      </c>
      <c r="G116" s="59" t="s">
        <v>284</v>
      </c>
      <c r="H116" s="34" t="s">
        <v>68</v>
      </c>
      <c r="I116" s="60">
        <f>284.5-284.5</f>
        <v>0</v>
      </c>
    </row>
    <row r="117" spans="1:9" ht="66" customHeight="1">
      <c r="A117" s="233"/>
      <c r="B117" s="159"/>
      <c r="C117" s="89" t="s">
        <v>146</v>
      </c>
      <c r="D117" s="25" t="s">
        <v>17</v>
      </c>
      <c r="E117" s="25" t="s">
        <v>228</v>
      </c>
      <c r="F117" s="25" t="s">
        <v>231</v>
      </c>
      <c r="G117" s="25" t="s">
        <v>147</v>
      </c>
      <c r="H117" s="25"/>
      <c r="I117" s="90">
        <f>I118</f>
        <v>20</v>
      </c>
    </row>
    <row r="118" spans="1:9" ht="36" customHeight="1">
      <c r="A118" s="233"/>
      <c r="B118" s="159"/>
      <c r="C118" s="79" t="s">
        <v>151</v>
      </c>
      <c r="D118" s="25" t="s">
        <v>17</v>
      </c>
      <c r="E118" s="25" t="s">
        <v>228</v>
      </c>
      <c r="F118" s="25" t="s">
        <v>231</v>
      </c>
      <c r="G118" s="25" t="s">
        <v>150</v>
      </c>
      <c r="H118" s="25"/>
      <c r="I118" s="90">
        <f>I119</f>
        <v>20</v>
      </c>
    </row>
    <row r="119" spans="1:9" ht="33.75" customHeight="1">
      <c r="A119" s="233"/>
      <c r="B119" s="159"/>
      <c r="C119" s="91" t="s">
        <v>148</v>
      </c>
      <c r="D119" s="20" t="s">
        <v>17</v>
      </c>
      <c r="E119" s="20" t="s">
        <v>228</v>
      </c>
      <c r="F119" s="20" t="s">
        <v>231</v>
      </c>
      <c r="G119" s="20" t="s">
        <v>149</v>
      </c>
      <c r="H119" s="20"/>
      <c r="I119" s="92">
        <f>I120</f>
        <v>20</v>
      </c>
    </row>
    <row r="120" spans="1:9" ht="36.6" customHeight="1">
      <c r="A120" s="233"/>
      <c r="B120" s="159"/>
      <c r="C120" s="33" t="s">
        <v>70</v>
      </c>
      <c r="D120" s="59" t="s">
        <v>17</v>
      </c>
      <c r="E120" s="59" t="s">
        <v>228</v>
      </c>
      <c r="F120" s="59" t="s">
        <v>231</v>
      </c>
      <c r="G120" s="59" t="s">
        <v>149</v>
      </c>
      <c r="H120" s="34" t="s">
        <v>68</v>
      </c>
      <c r="I120" s="189">
        <f>800-780</f>
        <v>20</v>
      </c>
    </row>
    <row r="121" spans="1:9" ht="22.9" customHeight="1">
      <c r="A121" s="233"/>
      <c r="B121" s="159"/>
      <c r="C121" s="24" t="s">
        <v>59</v>
      </c>
      <c r="D121" s="16" t="s">
        <v>17</v>
      </c>
      <c r="E121" s="16" t="s">
        <v>228</v>
      </c>
      <c r="F121" s="16" t="s">
        <v>230</v>
      </c>
      <c r="G121" s="49"/>
      <c r="H121" s="50"/>
      <c r="I121" s="93">
        <f>I126+I122</f>
        <v>5490</v>
      </c>
    </row>
    <row r="122" spans="1:9" ht="75">
      <c r="A122" s="233"/>
      <c r="B122" s="159"/>
      <c r="C122" s="24" t="s">
        <v>207</v>
      </c>
      <c r="D122" s="16" t="s">
        <v>17</v>
      </c>
      <c r="E122" s="83" t="s">
        <v>228</v>
      </c>
      <c r="F122" s="13" t="s">
        <v>230</v>
      </c>
      <c r="G122" s="13" t="s">
        <v>153</v>
      </c>
      <c r="H122" s="23"/>
      <c r="I122" s="94">
        <f>I123</f>
        <v>60</v>
      </c>
    </row>
    <row r="123" spans="1:9" ht="56.25">
      <c r="A123" s="233"/>
      <c r="B123" s="159"/>
      <c r="C123" s="61" t="s">
        <v>158</v>
      </c>
      <c r="D123" s="76" t="s">
        <v>17</v>
      </c>
      <c r="E123" s="95" t="s">
        <v>228</v>
      </c>
      <c r="F123" s="13" t="s">
        <v>230</v>
      </c>
      <c r="G123" s="13" t="s">
        <v>157</v>
      </c>
      <c r="H123" s="77"/>
      <c r="I123" s="82">
        <f>I124</f>
        <v>60</v>
      </c>
    </row>
    <row r="124" spans="1:9" ht="57.75" customHeight="1">
      <c r="A124" s="233"/>
      <c r="B124" s="159"/>
      <c r="C124" s="96" t="s">
        <v>156</v>
      </c>
      <c r="D124" s="20" t="s">
        <v>17</v>
      </c>
      <c r="E124" s="69" t="s">
        <v>228</v>
      </c>
      <c r="F124" s="20" t="s">
        <v>230</v>
      </c>
      <c r="G124" s="20" t="s">
        <v>154</v>
      </c>
      <c r="H124" s="28"/>
      <c r="I124" s="92">
        <f>I125</f>
        <v>60</v>
      </c>
    </row>
    <row r="125" spans="1:9" ht="54">
      <c r="A125" s="233"/>
      <c r="B125" s="159"/>
      <c r="C125" s="51" t="s">
        <v>155</v>
      </c>
      <c r="D125" s="34" t="s">
        <v>17</v>
      </c>
      <c r="E125" s="34" t="s">
        <v>228</v>
      </c>
      <c r="F125" s="34" t="s">
        <v>230</v>
      </c>
      <c r="G125" s="34" t="s">
        <v>154</v>
      </c>
      <c r="H125" s="34" t="s">
        <v>60</v>
      </c>
      <c r="I125" s="52">
        <f>35+25</f>
        <v>60</v>
      </c>
    </row>
    <row r="126" spans="1:9" ht="18.75">
      <c r="A126" s="233"/>
      <c r="B126" s="159"/>
      <c r="C126" s="18" t="s">
        <v>55</v>
      </c>
      <c r="D126" s="25" t="s">
        <v>17</v>
      </c>
      <c r="E126" s="25" t="s">
        <v>228</v>
      </c>
      <c r="F126" s="25" t="s">
        <v>230</v>
      </c>
      <c r="G126" s="25" t="s">
        <v>88</v>
      </c>
      <c r="H126" s="25"/>
      <c r="I126" s="80">
        <f>I127</f>
        <v>5430</v>
      </c>
    </row>
    <row r="127" spans="1:9" ht="18.75">
      <c r="A127" s="233"/>
      <c r="B127" s="159"/>
      <c r="C127" s="18" t="s">
        <v>56</v>
      </c>
      <c r="D127" s="25" t="s">
        <v>17</v>
      </c>
      <c r="E127" s="25" t="s">
        <v>228</v>
      </c>
      <c r="F127" s="25" t="s">
        <v>230</v>
      </c>
      <c r="G127" s="25" t="s">
        <v>89</v>
      </c>
      <c r="H127" s="25"/>
      <c r="I127" s="80">
        <f>I128+I130</f>
        <v>5430</v>
      </c>
    </row>
    <row r="128" spans="1:9" ht="18.75">
      <c r="A128" s="233"/>
      <c r="B128" s="159"/>
      <c r="C128" s="19" t="s">
        <v>256</v>
      </c>
      <c r="D128" s="20" t="s">
        <v>17</v>
      </c>
      <c r="E128" s="20" t="s">
        <v>228</v>
      </c>
      <c r="F128" s="20" t="s">
        <v>230</v>
      </c>
      <c r="G128" s="20" t="s">
        <v>152</v>
      </c>
      <c r="H128" s="20"/>
      <c r="I128" s="21">
        <f>I129</f>
        <v>5430</v>
      </c>
    </row>
    <row r="129" spans="1:9" ht="36">
      <c r="A129" s="233"/>
      <c r="B129" s="159"/>
      <c r="C129" s="30" t="s">
        <v>70</v>
      </c>
      <c r="D129" s="31" t="s">
        <v>17</v>
      </c>
      <c r="E129" s="31" t="s">
        <v>228</v>
      </c>
      <c r="F129" s="31" t="s">
        <v>230</v>
      </c>
      <c r="G129" s="31" t="s">
        <v>152</v>
      </c>
      <c r="H129" s="31" t="s">
        <v>68</v>
      </c>
      <c r="I129" s="187">
        <f>5120+500+100-290</f>
        <v>5430</v>
      </c>
    </row>
    <row r="130" spans="1:9" ht="18.75">
      <c r="A130" s="233"/>
      <c r="B130" s="159"/>
      <c r="C130" s="19" t="s">
        <v>299</v>
      </c>
      <c r="D130" s="20" t="s">
        <v>17</v>
      </c>
      <c r="E130" s="20" t="s">
        <v>228</v>
      </c>
      <c r="F130" s="20" t="s">
        <v>230</v>
      </c>
      <c r="G130" s="20" t="s">
        <v>298</v>
      </c>
      <c r="H130" s="20"/>
      <c r="I130" s="21">
        <f>I131</f>
        <v>0</v>
      </c>
    </row>
    <row r="131" spans="1:9" ht="36">
      <c r="A131" s="233"/>
      <c r="B131" s="159"/>
      <c r="C131" s="30" t="s">
        <v>70</v>
      </c>
      <c r="D131" s="31" t="s">
        <v>17</v>
      </c>
      <c r="E131" s="31" t="s">
        <v>228</v>
      </c>
      <c r="F131" s="31" t="s">
        <v>230</v>
      </c>
      <c r="G131" s="31" t="s">
        <v>298</v>
      </c>
      <c r="H131" s="31" t="s">
        <v>68</v>
      </c>
      <c r="I131" s="187">
        <f>500-500</f>
        <v>0</v>
      </c>
    </row>
    <row r="132" spans="1:9" ht="18.75">
      <c r="A132" s="233"/>
      <c r="B132" s="159"/>
      <c r="C132" s="35" t="s">
        <v>28</v>
      </c>
      <c r="D132" s="16" t="s">
        <v>17</v>
      </c>
      <c r="E132" s="16" t="s">
        <v>229</v>
      </c>
      <c r="F132" s="16"/>
      <c r="G132" s="16" t="s">
        <v>18</v>
      </c>
      <c r="H132" s="16" t="s">
        <v>18</v>
      </c>
      <c r="I132" s="17">
        <f>I133+I142+I161</f>
        <v>38225.300000000003</v>
      </c>
    </row>
    <row r="133" spans="1:9" ht="18.75">
      <c r="A133" s="233"/>
      <c r="B133" s="159"/>
      <c r="C133" s="35" t="s">
        <v>29</v>
      </c>
      <c r="D133" s="16" t="s">
        <v>17</v>
      </c>
      <c r="E133" s="25" t="s">
        <v>229</v>
      </c>
      <c r="F133" s="25" t="s">
        <v>221</v>
      </c>
      <c r="G133" s="25"/>
      <c r="H133" s="16"/>
      <c r="I133" s="17">
        <f>I134</f>
        <v>13962.300000000001</v>
      </c>
    </row>
    <row r="134" spans="1:9" ht="18.75">
      <c r="A134" s="233"/>
      <c r="B134" s="159"/>
      <c r="C134" s="18" t="s">
        <v>55</v>
      </c>
      <c r="D134" s="16" t="s">
        <v>17</v>
      </c>
      <c r="E134" s="16" t="s">
        <v>229</v>
      </c>
      <c r="F134" s="16" t="s">
        <v>221</v>
      </c>
      <c r="G134" s="25" t="s">
        <v>88</v>
      </c>
      <c r="H134" s="16"/>
      <c r="I134" s="17">
        <f>I135</f>
        <v>13962.300000000001</v>
      </c>
    </row>
    <row r="135" spans="1:9" ht="18.75">
      <c r="A135" s="233"/>
      <c r="B135" s="159"/>
      <c r="C135" s="18" t="s">
        <v>56</v>
      </c>
      <c r="D135" s="25" t="s">
        <v>17</v>
      </c>
      <c r="E135" s="25" t="s">
        <v>229</v>
      </c>
      <c r="F135" s="25" t="s">
        <v>221</v>
      </c>
      <c r="G135" s="25" t="s">
        <v>89</v>
      </c>
      <c r="H135" s="25"/>
      <c r="I135" s="80">
        <f>I136+I138+I140</f>
        <v>13962.300000000001</v>
      </c>
    </row>
    <row r="136" spans="1:9" ht="18.75">
      <c r="A136" s="233"/>
      <c r="B136" s="159"/>
      <c r="C136" s="19" t="s">
        <v>159</v>
      </c>
      <c r="D136" s="20" t="s">
        <v>17</v>
      </c>
      <c r="E136" s="20" t="s">
        <v>229</v>
      </c>
      <c r="F136" s="20" t="s">
        <v>221</v>
      </c>
      <c r="G136" s="99" t="s">
        <v>160</v>
      </c>
      <c r="H136" s="28"/>
      <c r="I136" s="92">
        <f>I137</f>
        <v>1211.5999999999999</v>
      </c>
    </row>
    <row r="137" spans="1:9" ht="36">
      <c r="A137" s="233"/>
      <c r="B137" s="159"/>
      <c r="C137" s="30" t="s">
        <v>70</v>
      </c>
      <c r="D137" s="31" t="s">
        <v>17</v>
      </c>
      <c r="E137" s="31" t="s">
        <v>229</v>
      </c>
      <c r="F137" s="31" t="s">
        <v>221</v>
      </c>
      <c r="G137" s="31" t="s">
        <v>160</v>
      </c>
      <c r="H137" s="31" t="s">
        <v>68</v>
      </c>
      <c r="I137" s="104">
        <f>933.9+0.1+277.6</f>
        <v>1211.5999999999999</v>
      </c>
    </row>
    <row r="138" spans="1:9" ht="18.75">
      <c r="A138" s="233"/>
      <c r="B138" s="159"/>
      <c r="C138" s="19" t="s">
        <v>161</v>
      </c>
      <c r="D138" s="20" t="s">
        <v>17</v>
      </c>
      <c r="E138" s="20" t="s">
        <v>229</v>
      </c>
      <c r="F138" s="20" t="s">
        <v>221</v>
      </c>
      <c r="G138" s="99" t="s">
        <v>162</v>
      </c>
      <c r="H138" s="28"/>
      <c r="I138" s="92">
        <f>I139</f>
        <v>0</v>
      </c>
    </row>
    <row r="139" spans="1:9" ht="36">
      <c r="A139" s="233"/>
      <c r="B139" s="159"/>
      <c r="C139" s="30" t="s">
        <v>70</v>
      </c>
      <c r="D139" s="31" t="s">
        <v>17</v>
      </c>
      <c r="E139" s="31" t="s">
        <v>229</v>
      </c>
      <c r="F139" s="31" t="s">
        <v>221</v>
      </c>
      <c r="G139" s="31" t="s">
        <v>162</v>
      </c>
      <c r="H139" s="31" t="s">
        <v>68</v>
      </c>
      <c r="I139" s="104">
        <f>100-100</f>
        <v>0</v>
      </c>
    </row>
    <row r="140" spans="1:9" ht="37.5">
      <c r="A140" s="233"/>
      <c r="B140" s="159"/>
      <c r="C140" s="190" t="s">
        <v>315</v>
      </c>
      <c r="D140" s="191" t="s">
        <v>17</v>
      </c>
      <c r="E140" s="191" t="s">
        <v>229</v>
      </c>
      <c r="F140" s="191" t="s">
        <v>221</v>
      </c>
      <c r="G140" s="205" t="s">
        <v>314</v>
      </c>
      <c r="H140" s="206"/>
      <c r="I140" s="207">
        <f>I141</f>
        <v>12750.7</v>
      </c>
    </row>
    <row r="141" spans="1:9" ht="36">
      <c r="A141" s="233"/>
      <c r="B141" s="159"/>
      <c r="C141" s="192" t="s">
        <v>70</v>
      </c>
      <c r="D141" s="193" t="s">
        <v>17</v>
      </c>
      <c r="E141" s="193" t="s">
        <v>229</v>
      </c>
      <c r="F141" s="193" t="s">
        <v>221</v>
      </c>
      <c r="G141" s="193" t="s">
        <v>314</v>
      </c>
      <c r="H141" s="193" t="s">
        <v>68</v>
      </c>
      <c r="I141" s="195">
        <v>12750.7</v>
      </c>
    </row>
    <row r="142" spans="1:9" ht="18.75">
      <c r="A142" s="233"/>
      <c r="B142" s="159"/>
      <c r="C142" s="15" t="s">
        <v>30</v>
      </c>
      <c r="D142" s="16" t="s">
        <v>17</v>
      </c>
      <c r="E142" s="16" t="s">
        <v>229</v>
      </c>
      <c r="F142" s="16" t="s">
        <v>222</v>
      </c>
      <c r="G142" s="16"/>
      <c r="H142" s="16"/>
      <c r="I142" s="17">
        <f>I143+I157</f>
        <v>6491.6</v>
      </c>
    </row>
    <row r="143" spans="1:9" ht="75">
      <c r="A143" s="233"/>
      <c r="B143" s="159"/>
      <c r="C143" s="18" t="s">
        <v>163</v>
      </c>
      <c r="D143" s="16" t="s">
        <v>17</v>
      </c>
      <c r="E143" s="16" t="s">
        <v>229</v>
      </c>
      <c r="F143" s="16" t="s">
        <v>222</v>
      </c>
      <c r="G143" s="25" t="s">
        <v>164</v>
      </c>
      <c r="H143" s="16"/>
      <c r="I143" s="17">
        <f>I144+I149+I152</f>
        <v>6341.6</v>
      </c>
    </row>
    <row r="144" spans="1:9" ht="37.5">
      <c r="A144" s="233"/>
      <c r="B144" s="159"/>
      <c r="C144" s="97" t="s">
        <v>208</v>
      </c>
      <c r="D144" s="16" t="s">
        <v>17</v>
      </c>
      <c r="E144" s="16" t="s">
        <v>229</v>
      </c>
      <c r="F144" s="16" t="s">
        <v>222</v>
      </c>
      <c r="G144" s="25" t="s">
        <v>165</v>
      </c>
      <c r="H144" s="25"/>
      <c r="I144" s="98">
        <f>I145+I147</f>
        <v>1991.6</v>
      </c>
    </row>
    <row r="145" spans="1:9" ht="37.5">
      <c r="A145" s="233"/>
      <c r="B145" s="159"/>
      <c r="C145" s="19" t="s">
        <v>235</v>
      </c>
      <c r="D145" s="20" t="s">
        <v>17</v>
      </c>
      <c r="E145" s="20" t="s">
        <v>229</v>
      </c>
      <c r="F145" s="20" t="s">
        <v>222</v>
      </c>
      <c r="G145" s="99" t="s">
        <v>234</v>
      </c>
      <c r="H145" s="28"/>
      <c r="I145" s="149">
        <f>I146</f>
        <v>1991.6</v>
      </c>
    </row>
    <row r="146" spans="1:9" ht="36">
      <c r="A146" s="233"/>
      <c r="B146" s="159"/>
      <c r="C146" s="30" t="s">
        <v>70</v>
      </c>
      <c r="D146" s="31" t="s">
        <v>17</v>
      </c>
      <c r="E146" s="31" t="s">
        <v>229</v>
      </c>
      <c r="F146" s="31" t="s">
        <v>222</v>
      </c>
      <c r="G146" s="31" t="s">
        <v>234</v>
      </c>
      <c r="H146" s="31" t="s">
        <v>68</v>
      </c>
      <c r="I146" s="194">
        <f>641.6+1350</f>
        <v>1991.6</v>
      </c>
    </row>
    <row r="147" spans="1:9" ht="37.5">
      <c r="A147" s="233"/>
      <c r="B147" s="159"/>
      <c r="C147" s="19" t="s">
        <v>237</v>
      </c>
      <c r="D147" s="20" t="s">
        <v>17</v>
      </c>
      <c r="E147" s="20" t="s">
        <v>229</v>
      </c>
      <c r="F147" s="20" t="s">
        <v>222</v>
      </c>
      <c r="G147" s="99" t="s">
        <v>236</v>
      </c>
      <c r="H147" s="28"/>
      <c r="I147" s="92">
        <f>I148</f>
        <v>0</v>
      </c>
    </row>
    <row r="148" spans="1:9" ht="36">
      <c r="A148" s="233"/>
      <c r="B148" s="159"/>
      <c r="C148" s="30" t="s">
        <v>70</v>
      </c>
      <c r="D148" s="158" t="s">
        <v>17</v>
      </c>
      <c r="E148" s="158" t="s">
        <v>229</v>
      </c>
      <c r="F148" s="158" t="s">
        <v>222</v>
      </c>
      <c r="G148" s="158" t="s">
        <v>236</v>
      </c>
      <c r="H148" s="158" t="s">
        <v>68</v>
      </c>
      <c r="I148" s="164">
        <f>1573.7-1573.7</f>
        <v>0</v>
      </c>
    </row>
    <row r="149" spans="1:9" ht="37.5" hidden="1">
      <c r="A149" s="233"/>
      <c r="B149" s="159"/>
      <c r="C149" s="97" t="s">
        <v>215</v>
      </c>
      <c r="D149" s="16" t="s">
        <v>17</v>
      </c>
      <c r="E149" s="16" t="s">
        <v>229</v>
      </c>
      <c r="F149" s="16" t="s">
        <v>222</v>
      </c>
      <c r="G149" s="25" t="s">
        <v>213</v>
      </c>
      <c r="H149" s="25"/>
      <c r="I149" s="98">
        <f>I150</f>
        <v>0</v>
      </c>
    </row>
    <row r="150" spans="1:9" ht="56.25" hidden="1">
      <c r="A150" s="233"/>
      <c r="B150" s="159"/>
      <c r="C150" s="19" t="s">
        <v>216</v>
      </c>
      <c r="D150" s="20" t="s">
        <v>17</v>
      </c>
      <c r="E150" s="20" t="s">
        <v>229</v>
      </c>
      <c r="F150" s="20" t="s">
        <v>222</v>
      </c>
      <c r="G150" s="99" t="s">
        <v>214</v>
      </c>
      <c r="H150" s="28"/>
      <c r="I150" s="149">
        <f>I151</f>
        <v>0</v>
      </c>
    </row>
    <row r="151" spans="1:9" ht="36" hidden="1">
      <c r="A151" s="233"/>
      <c r="B151" s="159"/>
      <c r="C151" s="30" t="s">
        <v>70</v>
      </c>
      <c r="D151" s="31" t="s">
        <v>17</v>
      </c>
      <c r="E151" s="31" t="s">
        <v>229</v>
      </c>
      <c r="F151" s="31" t="s">
        <v>222</v>
      </c>
      <c r="G151" s="31" t="s">
        <v>214</v>
      </c>
      <c r="H151" s="31" t="s">
        <v>68</v>
      </c>
      <c r="I151" s="150"/>
    </row>
    <row r="152" spans="1:9" ht="37.5">
      <c r="A152" s="233"/>
      <c r="B152" s="159"/>
      <c r="C152" s="97" t="s">
        <v>277</v>
      </c>
      <c r="D152" s="16" t="s">
        <v>17</v>
      </c>
      <c r="E152" s="16" t="s">
        <v>229</v>
      </c>
      <c r="F152" s="16" t="s">
        <v>222</v>
      </c>
      <c r="G152" s="25" t="s">
        <v>273</v>
      </c>
      <c r="H152" s="25"/>
      <c r="I152" s="98">
        <f>I155+I153</f>
        <v>4350</v>
      </c>
    </row>
    <row r="153" spans="1:9" ht="37.5">
      <c r="A153" s="233"/>
      <c r="B153" s="159"/>
      <c r="C153" s="190" t="s">
        <v>317</v>
      </c>
      <c r="D153" s="191" t="s">
        <v>17</v>
      </c>
      <c r="E153" s="191" t="s">
        <v>229</v>
      </c>
      <c r="F153" s="191" t="s">
        <v>222</v>
      </c>
      <c r="G153" s="205" t="s">
        <v>316</v>
      </c>
      <c r="H153" s="206"/>
      <c r="I153" s="219">
        <f>I154</f>
        <v>850</v>
      </c>
    </row>
    <row r="154" spans="1:9" ht="18.75">
      <c r="A154" s="233"/>
      <c r="B154" s="159"/>
      <c r="C154" s="192" t="s">
        <v>276</v>
      </c>
      <c r="D154" s="193" t="s">
        <v>17</v>
      </c>
      <c r="E154" s="193" t="s">
        <v>229</v>
      </c>
      <c r="F154" s="193" t="s">
        <v>222</v>
      </c>
      <c r="G154" s="193" t="s">
        <v>316</v>
      </c>
      <c r="H154" s="193" t="s">
        <v>275</v>
      </c>
      <c r="I154" s="194">
        <v>850</v>
      </c>
    </row>
    <row r="155" spans="1:9" ht="56.25">
      <c r="A155" s="233"/>
      <c r="B155" s="159"/>
      <c r="C155" s="19" t="s">
        <v>278</v>
      </c>
      <c r="D155" s="20" t="s">
        <v>17</v>
      </c>
      <c r="E155" s="20" t="s">
        <v>229</v>
      </c>
      <c r="F155" s="20" t="s">
        <v>222</v>
      </c>
      <c r="G155" s="99" t="s">
        <v>274</v>
      </c>
      <c r="H155" s="28"/>
      <c r="I155" s="149">
        <f>I156</f>
        <v>3500</v>
      </c>
    </row>
    <row r="156" spans="1:9" ht="18.75">
      <c r="A156" s="233"/>
      <c r="B156" s="159"/>
      <c r="C156" s="30" t="s">
        <v>276</v>
      </c>
      <c r="D156" s="31" t="s">
        <v>17</v>
      </c>
      <c r="E156" s="31" t="s">
        <v>229</v>
      </c>
      <c r="F156" s="31" t="s">
        <v>222</v>
      </c>
      <c r="G156" s="31" t="s">
        <v>274</v>
      </c>
      <c r="H156" s="31" t="s">
        <v>275</v>
      </c>
      <c r="I156" s="150">
        <f>333.2+6326-158.2-3001</f>
        <v>3500</v>
      </c>
    </row>
    <row r="157" spans="1:9" ht="18.75">
      <c r="A157" s="233"/>
      <c r="B157" s="159"/>
      <c r="C157" s="18" t="s">
        <v>55</v>
      </c>
      <c r="D157" s="16" t="s">
        <v>17</v>
      </c>
      <c r="E157" s="16" t="s">
        <v>229</v>
      </c>
      <c r="F157" s="16" t="s">
        <v>222</v>
      </c>
      <c r="G157" s="25" t="s">
        <v>88</v>
      </c>
      <c r="H157" s="16"/>
      <c r="I157" s="17">
        <f>I158</f>
        <v>150</v>
      </c>
    </row>
    <row r="158" spans="1:9" ht="18.75">
      <c r="A158" s="233"/>
      <c r="B158" s="159"/>
      <c r="C158" s="18" t="s">
        <v>56</v>
      </c>
      <c r="D158" s="25" t="s">
        <v>17</v>
      </c>
      <c r="E158" s="25" t="s">
        <v>229</v>
      </c>
      <c r="F158" s="25" t="s">
        <v>222</v>
      </c>
      <c r="G158" s="25" t="s">
        <v>89</v>
      </c>
      <c r="H158" s="25"/>
      <c r="I158" s="80">
        <f>I159</f>
        <v>150</v>
      </c>
    </row>
    <row r="159" spans="1:9" ht="18.75">
      <c r="A159" s="233"/>
      <c r="B159" s="159"/>
      <c r="C159" s="19" t="s">
        <v>253</v>
      </c>
      <c r="D159" s="20" t="s">
        <v>17</v>
      </c>
      <c r="E159" s="20" t="s">
        <v>229</v>
      </c>
      <c r="F159" s="20" t="s">
        <v>222</v>
      </c>
      <c r="G159" s="99" t="s">
        <v>252</v>
      </c>
      <c r="H159" s="28"/>
      <c r="I159" s="92">
        <f>I160</f>
        <v>150</v>
      </c>
    </row>
    <row r="160" spans="1:9" ht="36">
      <c r="A160" s="233"/>
      <c r="B160" s="159"/>
      <c r="C160" s="30" t="s">
        <v>70</v>
      </c>
      <c r="D160" s="31" t="s">
        <v>17</v>
      </c>
      <c r="E160" s="31" t="s">
        <v>229</v>
      </c>
      <c r="F160" s="31" t="s">
        <v>222</v>
      </c>
      <c r="G160" s="31" t="s">
        <v>252</v>
      </c>
      <c r="H160" s="31" t="s">
        <v>68</v>
      </c>
      <c r="I160" s="195">
        <f>100+100-50</f>
        <v>150</v>
      </c>
    </row>
    <row r="161" spans="1:9" ht="18.75">
      <c r="A161" s="233"/>
      <c r="B161" s="159"/>
      <c r="C161" s="18" t="s">
        <v>31</v>
      </c>
      <c r="D161" s="16" t="s">
        <v>17</v>
      </c>
      <c r="E161" s="16" t="s">
        <v>229</v>
      </c>
      <c r="F161" s="47" t="s">
        <v>223</v>
      </c>
      <c r="G161" s="50"/>
      <c r="H161" s="50"/>
      <c r="I161" s="17">
        <f>I186+I170+I176+I166+I183+I162</f>
        <v>17771.400000000001</v>
      </c>
    </row>
    <row r="162" spans="1:9" ht="56.25">
      <c r="A162" s="233"/>
      <c r="B162" s="159"/>
      <c r="C162" s="210" t="s">
        <v>321</v>
      </c>
      <c r="D162" s="211" t="s">
        <v>17</v>
      </c>
      <c r="E162" s="211" t="s">
        <v>229</v>
      </c>
      <c r="F162" s="211" t="s">
        <v>223</v>
      </c>
      <c r="G162" s="212" t="s">
        <v>318</v>
      </c>
      <c r="H162" s="211"/>
      <c r="I162" s="213">
        <f>I163</f>
        <v>5817.9</v>
      </c>
    </row>
    <row r="163" spans="1:9" ht="37.5">
      <c r="A163" s="233"/>
      <c r="B163" s="159"/>
      <c r="C163" s="214" t="s">
        <v>322</v>
      </c>
      <c r="D163" s="211" t="s">
        <v>17</v>
      </c>
      <c r="E163" s="211" t="s">
        <v>229</v>
      </c>
      <c r="F163" s="211" t="s">
        <v>223</v>
      </c>
      <c r="G163" s="212" t="s">
        <v>319</v>
      </c>
      <c r="H163" s="212"/>
      <c r="I163" s="215">
        <f>I164</f>
        <v>5817.9</v>
      </c>
    </row>
    <row r="164" spans="1:9" ht="37.5">
      <c r="A164" s="233"/>
      <c r="B164" s="159"/>
      <c r="C164" s="204" t="s">
        <v>323</v>
      </c>
      <c r="D164" s="191" t="s">
        <v>17</v>
      </c>
      <c r="E164" s="191" t="s">
        <v>229</v>
      </c>
      <c r="F164" s="191" t="s">
        <v>223</v>
      </c>
      <c r="G164" s="205" t="s">
        <v>320</v>
      </c>
      <c r="H164" s="206"/>
      <c r="I164" s="207">
        <f>I165</f>
        <v>5817.9</v>
      </c>
    </row>
    <row r="165" spans="1:9" ht="36">
      <c r="A165" s="233"/>
      <c r="B165" s="159"/>
      <c r="C165" s="208" t="s">
        <v>70</v>
      </c>
      <c r="D165" s="209" t="s">
        <v>17</v>
      </c>
      <c r="E165" s="209" t="s">
        <v>229</v>
      </c>
      <c r="F165" s="209" t="s">
        <v>223</v>
      </c>
      <c r="G165" s="209" t="s">
        <v>320</v>
      </c>
      <c r="H165" s="209" t="s">
        <v>68</v>
      </c>
      <c r="I165" s="203">
        <v>5817.9</v>
      </c>
    </row>
    <row r="166" spans="1:9" ht="75">
      <c r="A166" s="233"/>
      <c r="B166" s="159"/>
      <c r="C166" s="18" t="s">
        <v>304</v>
      </c>
      <c r="D166" s="16" t="s">
        <v>17</v>
      </c>
      <c r="E166" s="16" t="s">
        <v>229</v>
      </c>
      <c r="F166" s="16" t="s">
        <v>223</v>
      </c>
      <c r="G166" s="25" t="s">
        <v>302</v>
      </c>
      <c r="H166" s="16"/>
      <c r="I166" s="17">
        <f>I167</f>
        <v>835.7</v>
      </c>
    </row>
    <row r="167" spans="1:9" ht="37.5">
      <c r="A167" s="233"/>
      <c r="B167" s="159"/>
      <c r="C167" s="97" t="s">
        <v>305</v>
      </c>
      <c r="D167" s="16" t="s">
        <v>17</v>
      </c>
      <c r="E167" s="16" t="s">
        <v>229</v>
      </c>
      <c r="F167" s="16" t="s">
        <v>223</v>
      </c>
      <c r="G167" s="25" t="s">
        <v>303</v>
      </c>
      <c r="H167" s="25"/>
      <c r="I167" s="98">
        <f>I168</f>
        <v>835.7</v>
      </c>
    </row>
    <row r="168" spans="1:9" ht="18.75">
      <c r="A168" s="233"/>
      <c r="B168" s="159"/>
      <c r="C168" s="217" t="s">
        <v>313</v>
      </c>
      <c r="D168" s="20" t="s">
        <v>17</v>
      </c>
      <c r="E168" s="20" t="s">
        <v>229</v>
      </c>
      <c r="F168" s="20" t="s">
        <v>223</v>
      </c>
      <c r="G168" s="99" t="s">
        <v>306</v>
      </c>
      <c r="H168" s="28"/>
      <c r="I168" s="92">
        <f>I169</f>
        <v>835.7</v>
      </c>
    </row>
    <row r="169" spans="1:9" ht="36">
      <c r="A169" s="233"/>
      <c r="B169" s="159"/>
      <c r="C169" s="168" t="s">
        <v>70</v>
      </c>
      <c r="D169" s="158" t="s">
        <v>17</v>
      </c>
      <c r="E169" s="158" t="s">
        <v>229</v>
      </c>
      <c r="F169" s="158" t="s">
        <v>223</v>
      </c>
      <c r="G169" s="158" t="s">
        <v>306</v>
      </c>
      <c r="H169" s="158" t="s">
        <v>68</v>
      </c>
      <c r="I169" s="203">
        <f>300+535.7</f>
        <v>835.7</v>
      </c>
    </row>
    <row r="170" spans="1:9" ht="75">
      <c r="A170" s="233"/>
      <c r="B170" s="159"/>
      <c r="C170" s="18" t="s">
        <v>219</v>
      </c>
      <c r="D170" s="16" t="s">
        <v>17</v>
      </c>
      <c r="E170" s="16" t="s">
        <v>229</v>
      </c>
      <c r="F170" s="16" t="s">
        <v>223</v>
      </c>
      <c r="G170" s="25" t="s">
        <v>217</v>
      </c>
      <c r="H170" s="16"/>
      <c r="I170" s="17">
        <f>I171</f>
        <v>1400.0000000000002</v>
      </c>
    </row>
    <row r="171" spans="1:9" ht="18.75">
      <c r="A171" s="233"/>
      <c r="B171" s="159"/>
      <c r="C171" s="97" t="s">
        <v>220</v>
      </c>
      <c r="D171" s="16" t="s">
        <v>17</v>
      </c>
      <c r="E171" s="16" t="s">
        <v>229</v>
      </c>
      <c r="F171" s="16" t="s">
        <v>223</v>
      </c>
      <c r="G171" s="25" t="s">
        <v>218</v>
      </c>
      <c r="H171" s="25"/>
      <c r="I171" s="98">
        <f>I174+I172</f>
        <v>1400.0000000000002</v>
      </c>
    </row>
    <row r="172" spans="1:9" ht="18.75">
      <c r="A172" s="233"/>
      <c r="B172" s="159"/>
      <c r="C172" s="165" t="s">
        <v>271</v>
      </c>
      <c r="D172" s="20" t="s">
        <v>17</v>
      </c>
      <c r="E172" s="20" t="s">
        <v>229</v>
      </c>
      <c r="F172" s="20" t="s">
        <v>223</v>
      </c>
      <c r="G172" s="99" t="s">
        <v>272</v>
      </c>
      <c r="H172" s="28"/>
      <c r="I172" s="166">
        <f>I173</f>
        <v>200</v>
      </c>
    </row>
    <row r="173" spans="1:9" ht="36">
      <c r="A173" s="233"/>
      <c r="B173" s="159"/>
      <c r="C173" s="33" t="s">
        <v>70</v>
      </c>
      <c r="D173" s="59" t="s">
        <v>17</v>
      </c>
      <c r="E173" s="59" t="s">
        <v>229</v>
      </c>
      <c r="F173" s="59" t="s">
        <v>223</v>
      </c>
      <c r="G173" s="167" t="s">
        <v>272</v>
      </c>
      <c r="H173" s="34" t="s">
        <v>68</v>
      </c>
      <c r="I173" s="174">
        <v>200</v>
      </c>
    </row>
    <row r="174" spans="1:9" ht="75">
      <c r="A174" s="233"/>
      <c r="B174" s="159"/>
      <c r="C174" s="86" t="s">
        <v>269</v>
      </c>
      <c r="D174" s="20" t="s">
        <v>17</v>
      </c>
      <c r="E174" s="20" t="s">
        <v>229</v>
      </c>
      <c r="F174" s="20" t="s">
        <v>223</v>
      </c>
      <c r="G174" s="99" t="s">
        <v>270</v>
      </c>
      <c r="H174" s="28"/>
      <c r="I174" s="92">
        <f>I175</f>
        <v>1200.0000000000002</v>
      </c>
    </row>
    <row r="175" spans="1:9" ht="36">
      <c r="A175" s="233"/>
      <c r="B175" s="159"/>
      <c r="C175" s="168" t="s">
        <v>70</v>
      </c>
      <c r="D175" s="158" t="s">
        <v>17</v>
      </c>
      <c r="E175" s="158" t="s">
        <v>229</v>
      </c>
      <c r="F175" s="158" t="s">
        <v>223</v>
      </c>
      <c r="G175" s="158" t="s">
        <v>270</v>
      </c>
      <c r="H175" s="158" t="s">
        <v>68</v>
      </c>
      <c r="I175" s="164">
        <f>2228.8-1028.8</f>
        <v>1200.0000000000002</v>
      </c>
    </row>
    <row r="176" spans="1:9" ht="56.25">
      <c r="A176" s="233"/>
      <c r="B176" s="159"/>
      <c r="C176" s="18" t="s">
        <v>286</v>
      </c>
      <c r="D176" s="16" t="s">
        <v>17</v>
      </c>
      <c r="E176" s="16" t="s">
        <v>229</v>
      </c>
      <c r="F176" s="16" t="s">
        <v>223</v>
      </c>
      <c r="G176" s="25" t="s">
        <v>287</v>
      </c>
      <c r="H176" s="16"/>
      <c r="I176" s="17">
        <f>I177+I180</f>
        <v>0</v>
      </c>
    </row>
    <row r="177" spans="1:9" ht="32.25" customHeight="1">
      <c r="A177" s="233"/>
      <c r="B177" s="159"/>
      <c r="C177" s="199" t="s">
        <v>289</v>
      </c>
      <c r="D177" s="16" t="s">
        <v>17</v>
      </c>
      <c r="E177" s="16" t="s">
        <v>229</v>
      </c>
      <c r="F177" s="16" t="s">
        <v>223</v>
      </c>
      <c r="G177" s="16" t="s">
        <v>288</v>
      </c>
      <c r="H177" s="16"/>
      <c r="I177" s="200">
        <f>I178</f>
        <v>0</v>
      </c>
    </row>
    <row r="178" spans="1:9" ht="31.5" customHeight="1">
      <c r="A178" s="233"/>
      <c r="B178" s="159"/>
      <c r="C178" s="165" t="s">
        <v>290</v>
      </c>
      <c r="D178" s="20" t="s">
        <v>17</v>
      </c>
      <c r="E178" s="20" t="s">
        <v>229</v>
      </c>
      <c r="F178" s="20" t="s">
        <v>223</v>
      </c>
      <c r="G178" s="99" t="s">
        <v>291</v>
      </c>
      <c r="H178" s="28"/>
      <c r="I178" s="166">
        <f>I179</f>
        <v>0</v>
      </c>
    </row>
    <row r="179" spans="1:9" ht="36">
      <c r="A179" s="233"/>
      <c r="B179" s="159"/>
      <c r="C179" s="33" t="s">
        <v>70</v>
      </c>
      <c r="D179" s="59" t="s">
        <v>17</v>
      </c>
      <c r="E179" s="59" t="s">
        <v>229</v>
      </c>
      <c r="F179" s="59" t="s">
        <v>223</v>
      </c>
      <c r="G179" s="167" t="s">
        <v>291</v>
      </c>
      <c r="H179" s="34" t="s">
        <v>68</v>
      </c>
      <c r="I179" s="174">
        <f>1000-1000</f>
        <v>0</v>
      </c>
    </row>
    <row r="180" spans="1:9" ht="26.25" customHeight="1">
      <c r="A180" s="233"/>
      <c r="B180" s="159"/>
      <c r="C180" s="199" t="s">
        <v>294</v>
      </c>
      <c r="D180" s="16" t="s">
        <v>17</v>
      </c>
      <c r="E180" s="16" t="s">
        <v>229</v>
      </c>
      <c r="F180" s="16" t="s">
        <v>223</v>
      </c>
      <c r="G180" s="16" t="s">
        <v>292</v>
      </c>
      <c r="H180" s="16"/>
      <c r="I180" s="200">
        <f>I181</f>
        <v>0</v>
      </c>
    </row>
    <row r="181" spans="1:9" ht="45" customHeight="1">
      <c r="A181" s="233"/>
      <c r="B181" s="159"/>
      <c r="C181" s="165" t="s">
        <v>295</v>
      </c>
      <c r="D181" s="20" t="s">
        <v>17</v>
      </c>
      <c r="E181" s="20" t="s">
        <v>229</v>
      </c>
      <c r="F181" s="20" t="s">
        <v>223</v>
      </c>
      <c r="G181" s="99" t="s">
        <v>293</v>
      </c>
      <c r="H181" s="28"/>
      <c r="I181" s="166">
        <f>I182</f>
        <v>0</v>
      </c>
    </row>
    <row r="182" spans="1:9" ht="36">
      <c r="A182" s="233"/>
      <c r="B182" s="159"/>
      <c r="C182" s="33" t="s">
        <v>70</v>
      </c>
      <c r="D182" s="59" t="s">
        <v>17</v>
      </c>
      <c r="E182" s="59" t="s">
        <v>229</v>
      </c>
      <c r="F182" s="59" t="s">
        <v>223</v>
      </c>
      <c r="G182" s="167" t="s">
        <v>293</v>
      </c>
      <c r="H182" s="34" t="s">
        <v>68</v>
      </c>
      <c r="I182" s="174">
        <f>1000-604.2-395.8</f>
        <v>0</v>
      </c>
    </row>
    <row r="183" spans="1:9" ht="18.75">
      <c r="A183" s="233"/>
      <c r="B183" s="159"/>
      <c r="C183" s="165" t="s">
        <v>310</v>
      </c>
      <c r="D183" s="20" t="s">
        <v>17</v>
      </c>
      <c r="E183" s="20" t="s">
        <v>229</v>
      </c>
      <c r="F183" s="20" t="s">
        <v>223</v>
      </c>
      <c r="G183" s="99" t="s">
        <v>308</v>
      </c>
      <c r="H183" s="28"/>
      <c r="I183" s="166">
        <f>I184</f>
        <v>6171.1</v>
      </c>
    </row>
    <row r="184" spans="1:9" ht="18.75">
      <c r="A184" s="233"/>
      <c r="B184" s="159"/>
      <c r="C184" s="165" t="s">
        <v>309</v>
      </c>
      <c r="D184" s="20" t="s">
        <v>17</v>
      </c>
      <c r="E184" s="20" t="s">
        <v>229</v>
      </c>
      <c r="F184" s="20" t="s">
        <v>223</v>
      </c>
      <c r="G184" s="99" t="s">
        <v>307</v>
      </c>
      <c r="H184" s="28"/>
      <c r="I184" s="166">
        <f>I185</f>
        <v>6171.1</v>
      </c>
    </row>
    <row r="185" spans="1:9" ht="36">
      <c r="A185" s="233"/>
      <c r="B185" s="159"/>
      <c r="C185" s="33" t="s">
        <v>70</v>
      </c>
      <c r="D185" s="59" t="s">
        <v>17</v>
      </c>
      <c r="E185" s="59" t="s">
        <v>229</v>
      </c>
      <c r="F185" s="59" t="s">
        <v>223</v>
      </c>
      <c r="G185" s="167" t="s">
        <v>307</v>
      </c>
      <c r="H185" s="34" t="s">
        <v>68</v>
      </c>
      <c r="I185" s="174">
        <v>6171.1</v>
      </c>
    </row>
    <row r="186" spans="1:9" ht="18.75">
      <c r="A186" s="233"/>
      <c r="B186" s="159"/>
      <c r="C186" s="18" t="s">
        <v>55</v>
      </c>
      <c r="D186" s="16" t="s">
        <v>17</v>
      </c>
      <c r="E186" s="25" t="s">
        <v>229</v>
      </c>
      <c r="F186" s="44" t="s">
        <v>223</v>
      </c>
      <c r="G186" s="69" t="s">
        <v>88</v>
      </c>
      <c r="H186" s="50"/>
      <c r="I186" s="17">
        <f>I187</f>
        <v>3546.7000000000003</v>
      </c>
    </row>
    <row r="187" spans="1:9" ht="24.75" customHeight="1">
      <c r="A187" s="233"/>
      <c r="B187" s="159"/>
      <c r="C187" s="18" t="s">
        <v>56</v>
      </c>
      <c r="D187" s="16" t="s">
        <v>17</v>
      </c>
      <c r="E187" s="25" t="s">
        <v>229</v>
      </c>
      <c r="F187" s="44" t="s">
        <v>223</v>
      </c>
      <c r="G187" s="69" t="s">
        <v>89</v>
      </c>
      <c r="H187" s="16"/>
      <c r="I187" s="17">
        <f>I188+I190+I192+I194+I196</f>
        <v>3546.7000000000003</v>
      </c>
    </row>
    <row r="188" spans="1:9" ht="37.9" customHeight="1">
      <c r="A188" s="233"/>
      <c r="B188" s="159"/>
      <c r="C188" s="58" t="s">
        <v>174</v>
      </c>
      <c r="D188" s="20" t="s">
        <v>17</v>
      </c>
      <c r="E188" s="20" t="s">
        <v>229</v>
      </c>
      <c r="F188" s="44" t="s">
        <v>223</v>
      </c>
      <c r="G188" s="44" t="s">
        <v>166</v>
      </c>
      <c r="H188" s="20"/>
      <c r="I188" s="21">
        <f>I189</f>
        <v>1877.9</v>
      </c>
    </row>
    <row r="189" spans="1:9" ht="40.5" customHeight="1">
      <c r="A189" s="233"/>
      <c r="B189" s="159"/>
      <c r="C189" s="33" t="s">
        <v>70</v>
      </c>
      <c r="D189" s="34" t="s">
        <v>17</v>
      </c>
      <c r="E189" s="34" t="s">
        <v>229</v>
      </c>
      <c r="F189" s="59" t="s">
        <v>223</v>
      </c>
      <c r="G189" s="59" t="s">
        <v>166</v>
      </c>
      <c r="H189" s="59" t="s">
        <v>68</v>
      </c>
      <c r="I189" s="188">
        <f>1877.9+100-100</f>
        <v>1877.9</v>
      </c>
    </row>
    <row r="190" spans="1:9" ht="18.75">
      <c r="A190" s="233"/>
      <c r="B190" s="159"/>
      <c r="C190" s="56" t="s">
        <v>171</v>
      </c>
      <c r="D190" s="62" t="s">
        <v>17</v>
      </c>
      <c r="E190" s="62" t="s">
        <v>229</v>
      </c>
      <c r="F190" s="62" t="s">
        <v>223</v>
      </c>
      <c r="G190" s="128" t="s">
        <v>167</v>
      </c>
      <c r="H190" s="100"/>
      <c r="I190" s="63">
        <f>I191</f>
        <v>208.1</v>
      </c>
    </row>
    <row r="191" spans="1:9" ht="36">
      <c r="A191" s="233"/>
      <c r="B191" s="159"/>
      <c r="C191" s="33" t="s">
        <v>70</v>
      </c>
      <c r="D191" s="31" t="s">
        <v>17</v>
      </c>
      <c r="E191" s="31" t="s">
        <v>229</v>
      </c>
      <c r="F191" s="102" t="s">
        <v>223</v>
      </c>
      <c r="G191" s="59" t="s">
        <v>167</v>
      </c>
      <c r="H191" s="102" t="s">
        <v>68</v>
      </c>
      <c r="I191" s="103">
        <v>208.1</v>
      </c>
    </row>
    <row r="192" spans="1:9" ht="18.75">
      <c r="A192" s="233"/>
      <c r="B192" s="159"/>
      <c r="C192" s="19" t="s">
        <v>172</v>
      </c>
      <c r="D192" s="20" t="s">
        <v>17</v>
      </c>
      <c r="E192" s="69" t="s">
        <v>229</v>
      </c>
      <c r="F192" s="20" t="s">
        <v>223</v>
      </c>
      <c r="G192" s="44" t="s">
        <v>168</v>
      </c>
      <c r="H192" s="28"/>
      <c r="I192" s="21">
        <f>I193</f>
        <v>130</v>
      </c>
    </row>
    <row r="193" spans="1:9" ht="36">
      <c r="A193" s="233"/>
      <c r="B193" s="159"/>
      <c r="C193" s="33" t="s">
        <v>70</v>
      </c>
      <c r="D193" s="31" t="s">
        <v>17</v>
      </c>
      <c r="E193" s="31" t="s">
        <v>229</v>
      </c>
      <c r="F193" s="31" t="s">
        <v>223</v>
      </c>
      <c r="G193" s="59" t="s">
        <v>168</v>
      </c>
      <c r="H193" s="31" t="s">
        <v>68</v>
      </c>
      <c r="I193" s="32">
        <v>130</v>
      </c>
    </row>
    <row r="194" spans="1:9" ht="56.25">
      <c r="A194" s="233"/>
      <c r="B194" s="159"/>
      <c r="C194" s="58" t="s">
        <v>285</v>
      </c>
      <c r="D194" s="20" t="s">
        <v>17</v>
      </c>
      <c r="E194" s="20" t="s">
        <v>229</v>
      </c>
      <c r="F194" s="20" t="s">
        <v>223</v>
      </c>
      <c r="G194" s="44" t="s">
        <v>169</v>
      </c>
      <c r="H194" s="46"/>
      <c r="I194" s="92">
        <f>I195</f>
        <v>1071.3</v>
      </c>
    </row>
    <row r="195" spans="1:9" ht="36">
      <c r="A195" s="233"/>
      <c r="B195" s="159"/>
      <c r="C195" s="30" t="s">
        <v>70</v>
      </c>
      <c r="D195" s="31" t="s">
        <v>17</v>
      </c>
      <c r="E195" s="31" t="s">
        <v>229</v>
      </c>
      <c r="F195" s="102" t="s">
        <v>223</v>
      </c>
      <c r="G195" s="102" t="s">
        <v>169</v>
      </c>
      <c r="H195" s="102" t="s">
        <v>68</v>
      </c>
      <c r="I195" s="195">
        <f>1215.6-144.3</f>
        <v>1071.3</v>
      </c>
    </row>
    <row r="196" spans="1:9" ht="18.75">
      <c r="A196" s="233"/>
      <c r="B196" s="159"/>
      <c r="C196" s="58" t="s">
        <v>173</v>
      </c>
      <c r="D196" s="20" t="s">
        <v>17</v>
      </c>
      <c r="E196" s="20" t="s">
        <v>229</v>
      </c>
      <c r="F196" s="20" t="s">
        <v>223</v>
      </c>
      <c r="G196" s="44" t="s">
        <v>170</v>
      </c>
      <c r="H196" s="46"/>
      <c r="I196" s="92">
        <f>I197</f>
        <v>259.40000000000003</v>
      </c>
    </row>
    <row r="197" spans="1:9" ht="36">
      <c r="A197" s="233"/>
      <c r="B197" s="159"/>
      <c r="C197" s="33" t="s">
        <v>70</v>
      </c>
      <c r="D197" s="101" t="s">
        <v>17</v>
      </c>
      <c r="E197" s="101" t="s">
        <v>229</v>
      </c>
      <c r="F197" s="101" t="s">
        <v>223</v>
      </c>
      <c r="G197" s="59" t="s">
        <v>170</v>
      </c>
      <c r="H197" s="59" t="s">
        <v>68</v>
      </c>
      <c r="I197" s="188">
        <f>259.4+285.8-285.8</f>
        <v>259.40000000000003</v>
      </c>
    </row>
    <row r="198" spans="1:9" ht="18.75">
      <c r="A198" s="233"/>
      <c r="B198" s="159"/>
      <c r="C198" s="15" t="s">
        <v>43</v>
      </c>
      <c r="D198" s="16" t="s">
        <v>17</v>
      </c>
      <c r="E198" s="16" t="s">
        <v>227</v>
      </c>
      <c r="F198" s="16"/>
      <c r="G198" s="16" t="s">
        <v>18</v>
      </c>
      <c r="H198" s="16" t="s">
        <v>18</v>
      </c>
      <c r="I198" s="17">
        <f>I199+I215</f>
        <v>27451.899999999998</v>
      </c>
    </row>
    <row r="199" spans="1:9" ht="18" customHeight="1">
      <c r="A199" s="233"/>
      <c r="B199" s="159"/>
      <c r="C199" s="35" t="s">
        <v>32</v>
      </c>
      <c r="D199" s="16" t="s">
        <v>17</v>
      </c>
      <c r="E199" s="16" t="s">
        <v>227</v>
      </c>
      <c r="F199" s="16" t="s">
        <v>221</v>
      </c>
      <c r="G199" s="16"/>
      <c r="H199" s="83"/>
      <c r="I199" s="93">
        <f>I200+I211</f>
        <v>27251.699999999997</v>
      </c>
    </row>
    <row r="200" spans="1:9" ht="57.6" customHeight="1">
      <c r="A200" s="233"/>
      <c r="B200" s="159"/>
      <c r="C200" s="35" t="s">
        <v>65</v>
      </c>
      <c r="D200" s="16" t="s">
        <v>17</v>
      </c>
      <c r="E200" s="16" t="s">
        <v>227</v>
      </c>
      <c r="F200" s="16" t="s">
        <v>221</v>
      </c>
      <c r="G200" s="16" t="s">
        <v>182</v>
      </c>
      <c r="H200" s="83"/>
      <c r="I200" s="93">
        <f>I201</f>
        <v>25458.1</v>
      </c>
    </row>
    <row r="201" spans="1:9" ht="54" customHeight="1">
      <c r="A201" s="233"/>
      <c r="B201" s="159"/>
      <c r="C201" s="65" t="s">
        <v>184</v>
      </c>
      <c r="D201" s="16" t="s">
        <v>17</v>
      </c>
      <c r="E201" s="16" t="s">
        <v>227</v>
      </c>
      <c r="F201" s="16" t="s">
        <v>221</v>
      </c>
      <c r="G201" s="16" t="s">
        <v>183</v>
      </c>
      <c r="H201" s="83"/>
      <c r="I201" s="93">
        <f>I202</f>
        <v>25458.1</v>
      </c>
    </row>
    <row r="202" spans="1:9" ht="39.75" customHeight="1">
      <c r="A202" s="233"/>
      <c r="B202" s="159"/>
      <c r="C202" s="24" t="s">
        <v>187</v>
      </c>
      <c r="D202" s="16" t="s">
        <v>17</v>
      </c>
      <c r="E202" s="16" t="s">
        <v>227</v>
      </c>
      <c r="F202" s="16" t="s">
        <v>221</v>
      </c>
      <c r="G202" s="16" t="s">
        <v>188</v>
      </c>
      <c r="H202" s="83"/>
      <c r="I202" s="93">
        <f>I203+I207+I209</f>
        <v>25458.1</v>
      </c>
    </row>
    <row r="203" spans="1:9" ht="33.75" customHeight="1">
      <c r="A203" s="233"/>
      <c r="B203" s="159"/>
      <c r="C203" s="106" t="s">
        <v>185</v>
      </c>
      <c r="D203" s="62" t="s">
        <v>17</v>
      </c>
      <c r="E203" s="107" t="s">
        <v>227</v>
      </c>
      <c r="F203" s="108" t="s">
        <v>221</v>
      </c>
      <c r="G203" s="108" t="s">
        <v>189</v>
      </c>
      <c r="H203" s="101"/>
      <c r="I203" s="63">
        <f>I204+I205+I206</f>
        <v>16977.2</v>
      </c>
    </row>
    <row r="204" spans="1:9" ht="33.6" customHeight="1">
      <c r="A204" s="233"/>
      <c r="B204" s="159"/>
      <c r="C204" s="30" t="s">
        <v>73</v>
      </c>
      <c r="D204" s="31" t="s">
        <v>17</v>
      </c>
      <c r="E204" s="31" t="s">
        <v>227</v>
      </c>
      <c r="F204" s="31" t="s">
        <v>221</v>
      </c>
      <c r="G204" s="31" t="s">
        <v>189</v>
      </c>
      <c r="H204" s="31" t="s">
        <v>72</v>
      </c>
      <c r="I204" s="32">
        <f>8456.1+3.5</f>
        <v>8459.6</v>
      </c>
    </row>
    <row r="205" spans="1:9" ht="36.75" customHeight="1">
      <c r="A205" s="233"/>
      <c r="B205" s="159"/>
      <c r="C205" s="30" t="s">
        <v>70</v>
      </c>
      <c r="D205" s="31" t="s">
        <v>17</v>
      </c>
      <c r="E205" s="31" t="s">
        <v>227</v>
      </c>
      <c r="F205" s="31" t="s">
        <v>221</v>
      </c>
      <c r="G205" s="31" t="s">
        <v>189</v>
      </c>
      <c r="H205" s="31" t="s">
        <v>68</v>
      </c>
      <c r="I205" s="187">
        <f>5891.1+401.2+1200+100+908.3</f>
        <v>8500.6</v>
      </c>
    </row>
    <row r="206" spans="1:9" ht="29.25" customHeight="1">
      <c r="A206" s="233"/>
      <c r="B206" s="159"/>
      <c r="C206" s="33" t="s">
        <v>71</v>
      </c>
      <c r="D206" s="34" t="s">
        <v>17</v>
      </c>
      <c r="E206" s="34" t="s">
        <v>227</v>
      </c>
      <c r="F206" s="34" t="s">
        <v>221</v>
      </c>
      <c r="G206" s="34" t="s">
        <v>189</v>
      </c>
      <c r="H206" s="34" t="s">
        <v>69</v>
      </c>
      <c r="I206" s="52">
        <v>17</v>
      </c>
    </row>
    <row r="207" spans="1:9" ht="41.25" customHeight="1">
      <c r="A207" s="233"/>
      <c r="B207" s="159"/>
      <c r="C207" s="106" t="s">
        <v>301</v>
      </c>
      <c r="D207" s="62" t="s">
        <v>17</v>
      </c>
      <c r="E207" s="107" t="s">
        <v>227</v>
      </c>
      <c r="F207" s="108" t="s">
        <v>221</v>
      </c>
      <c r="G207" s="108" t="s">
        <v>244</v>
      </c>
      <c r="H207" s="101"/>
      <c r="I207" s="63">
        <f>I208</f>
        <v>8293.9999999999982</v>
      </c>
    </row>
    <row r="208" spans="1:9" ht="26.25" customHeight="1">
      <c r="A208" s="233"/>
      <c r="B208" s="159"/>
      <c r="C208" s="33" t="s">
        <v>73</v>
      </c>
      <c r="D208" s="34" t="s">
        <v>17</v>
      </c>
      <c r="E208" s="34" t="s">
        <v>227</v>
      </c>
      <c r="F208" s="34" t="s">
        <v>221</v>
      </c>
      <c r="G208" s="34" t="s">
        <v>244</v>
      </c>
      <c r="H208" s="34" t="s">
        <v>72</v>
      </c>
      <c r="I208" s="32">
        <f>9129.4-417.7-417.7</f>
        <v>8293.9999999999982</v>
      </c>
    </row>
    <row r="209" spans="1:9" ht="72.75" customHeight="1">
      <c r="A209" s="233"/>
      <c r="B209" s="159"/>
      <c r="C209" s="196" t="s">
        <v>325</v>
      </c>
      <c r="D209" s="220" t="s">
        <v>17</v>
      </c>
      <c r="E209" s="221" t="s">
        <v>227</v>
      </c>
      <c r="F209" s="222" t="s">
        <v>221</v>
      </c>
      <c r="G209" s="222" t="s">
        <v>324</v>
      </c>
      <c r="H209" s="223"/>
      <c r="I209" s="224">
        <f>I210</f>
        <v>186.9</v>
      </c>
    </row>
    <row r="210" spans="1:9" ht="44.25" customHeight="1">
      <c r="A210" s="233"/>
      <c r="B210" s="159"/>
      <c r="C210" s="192" t="s">
        <v>70</v>
      </c>
      <c r="D210" s="216" t="s">
        <v>17</v>
      </c>
      <c r="E210" s="216" t="s">
        <v>227</v>
      </c>
      <c r="F210" s="216" t="s">
        <v>221</v>
      </c>
      <c r="G210" s="216" t="s">
        <v>324</v>
      </c>
      <c r="H210" s="216" t="s">
        <v>68</v>
      </c>
      <c r="I210" s="187">
        <v>186.9</v>
      </c>
    </row>
    <row r="211" spans="1:9" ht="26.25" customHeight="1">
      <c r="A211" s="233"/>
      <c r="B211" s="159"/>
      <c r="C211" s="175" t="s">
        <v>55</v>
      </c>
      <c r="D211" s="176" t="s">
        <v>17</v>
      </c>
      <c r="E211" s="176" t="s">
        <v>227</v>
      </c>
      <c r="F211" s="176" t="s">
        <v>221</v>
      </c>
      <c r="G211" s="176" t="s">
        <v>88</v>
      </c>
      <c r="H211" s="42"/>
      <c r="I211" s="177">
        <f>I212</f>
        <v>1793.6000000000001</v>
      </c>
    </row>
    <row r="212" spans="1:9" ht="26.25" customHeight="1">
      <c r="A212" s="233"/>
      <c r="B212" s="159"/>
      <c r="C212" s="178" t="s">
        <v>56</v>
      </c>
      <c r="D212" s="176" t="s">
        <v>17</v>
      </c>
      <c r="E212" s="48" t="s">
        <v>227</v>
      </c>
      <c r="F212" s="48" t="s">
        <v>221</v>
      </c>
      <c r="G212" s="48" t="s">
        <v>89</v>
      </c>
      <c r="H212" s="48"/>
      <c r="I212" s="179">
        <f>I213</f>
        <v>1793.6000000000001</v>
      </c>
    </row>
    <row r="213" spans="1:9" ht="60.75" customHeight="1">
      <c r="A213" s="233"/>
      <c r="B213" s="159"/>
      <c r="C213" s="111" t="s">
        <v>312</v>
      </c>
      <c r="D213" s="20" t="s">
        <v>17</v>
      </c>
      <c r="E213" s="20" t="s">
        <v>227</v>
      </c>
      <c r="F213" s="69" t="s">
        <v>221</v>
      </c>
      <c r="G213" s="69" t="s">
        <v>311</v>
      </c>
      <c r="H213" s="69" t="s">
        <v>18</v>
      </c>
      <c r="I213" s="21">
        <f>I214</f>
        <v>1793.6000000000001</v>
      </c>
    </row>
    <row r="214" spans="1:9" ht="37.5" customHeight="1">
      <c r="A214" s="233"/>
      <c r="B214" s="159"/>
      <c r="C214" s="33" t="s">
        <v>70</v>
      </c>
      <c r="D214" s="34" t="s">
        <v>17</v>
      </c>
      <c r="E214" s="34" t="s">
        <v>227</v>
      </c>
      <c r="F214" s="34" t="s">
        <v>221</v>
      </c>
      <c r="G214" s="34" t="s">
        <v>311</v>
      </c>
      <c r="H214" s="34" t="s">
        <v>68</v>
      </c>
      <c r="I214" s="188">
        <f>1798.9-5.3</f>
        <v>1793.6000000000001</v>
      </c>
    </row>
    <row r="215" spans="1:9" ht="23.65" customHeight="1">
      <c r="A215" s="233"/>
      <c r="B215" s="159"/>
      <c r="C215" s="35" t="s">
        <v>0</v>
      </c>
      <c r="D215" s="16" t="s">
        <v>17</v>
      </c>
      <c r="E215" s="16" t="s">
        <v>227</v>
      </c>
      <c r="F215" s="16" t="s">
        <v>228</v>
      </c>
      <c r="G215" s="16" t="s">
        <v>18</v>
      </c>
      <c r="H215" s="16" t="s">
        <v>18</v>
      </c>
      <c r="I215" s="17">
        <f>I216+I221</f>
        <v>200.2</v>
      </c>
    </row>
    <row r="216" spans="1:9" ht="65.25" customHeight="1">
      <c r="A216" s="233"/>
      <c r="B216" s="159"/>
      <c r="C216" s="35" t="s">
        <v>65</v>
      </c>
      <c r="D216" s="16" t="s">
        <v>17</v>
      </c>
      <c r="E216" s="16" t="s">
        <v>227</v>
      </c>
      <c r="F216" s="16" t="s">
        <v>228</v>
      </c>
      <c r="G216" s="16" t="s">
        <v>182</v>
      </c>
      <c r="H216" s="83"/>
      <c r="I216" s="93">
        <f>I217</f>
        <v>100</v>
      </c>
    </row>
    <row r="217" spans="1:9" ht="54.75" customHeight="1">
      <c r="A217" s="233"/>
      <c r="B217" s="159"/>
      <c r="C217" s="109" t="s">
        <v>184</v>
      </c>
      <c r="D217" s="16" t="s">
        <v>17</v>
      </c>
      <c r="E217" s="16" t="s">
        <v>227</v>
      </c>
      <c r="F217" s="16" t="s">
        <v>228</v>
      </c>
      <c r="G217" s="16" t="s">
        <v>183</v>
      </c>
      <c r="H217" s="83"/>
      <c r="I217" s="93">
        <f>I218</f>
        <v>100</v>
      </c>
    </row>
    <row r="218" spans="1:9" ht="20.25" customHeight="1">
      <c r="A218" s="233"/>
      <c r="B218" s="159"/>
      <c r="C218" s="109" t="s">
        <v>190</v>
      </c>
      <c r="D218" s="16" t="s">
        <v>17</v>
      </c>
      <c r="E218" s="16" t="s">
        <v>227</v>
      </c>
      <c r="F218" s="16" t="s">
        <v>228</v>
      </c>
      <c r="G218" s="16" t="s">
        <v>191</v>
      </c>
      <c r="H218" s="84"/>
      <c r="I218" s="110">
        <f>I219</f>
        <v>100</v>
      </c>
    </row>
    <row r="219" spans="1:9" ht="33.75" customHeight="1">
      <c r="A219" s="233"/>
      <c r="B219" s="159"/>
      <c r="C219" s="111" t="s">
        <v>186</v>
      </c>
      <c r="D219" s="20" t="s">
        <v>17</v>
      </c>
      <c r="E219" s="20" t="s">
        <v>227</v>
      </c>
      <c r="F219" s="69" t="s">
        <v>228</v>
      </c>
      <c r="G219" s="69" t="s">
        <v>192</v>
      </c>
      <c r="H219" s="69" t="s">
        <v>18</v>
      </c>
      <c r="I219" s="21">
        <f>I220</f>
        <v>100</v>
      </c>
    </row>
    <row r="220" spans="1:9" ht="37.35" customHeight="1">
      <c r="A220" s="233"/>
      <c r="B220" s="159"/>
      <c r="C220" s="33" t="s">
        <v>70</v>
      </c>
      <c r="D220" s="34" t="s">
        <v>17</v>
      </c>
      <c r="E220" s="34" t="s">
        <v>227</v>
      </c>
      <c r="F220" s="34" t="s">
        <v>228</v>
      </c>
      <c r="G220" s="34" t="s">
        <v>192</v>
      </c>
      <c r="H220" s="34" t="s">
        <v>68</v>
      </c>
      <c r="I220" s="188">
        <f>180-80</f>
        <v>100</v>
      </c>
    </row>
    <row r="221" spans="1:9" ht="21.75" customHeight="1">
      <c r="A221" s="233"/>
      <c r="B221" s="159"/>
      <c r="C221" s="175" t="s">
        <v>55</v>
      </c>
      <c r="D221" s="176" t="s">
        <v>17</v>
      </c>
      <c r="E221" s="176" t="s">
        <v>227</v>
      </c>
      <c r="F221" s="176" t="s">
        <v>228</v>
      </c>
      <c r="G221" s="176" t="s">
        <v>88</v>
      </c>
      <c r="H221" s="42"/>
      <c r="I221" s="177">
        <f>I222</f>
        <v>100.2</v>
      </c>
    </row>
    <row r="222" spans="1:9" ht="24" customHeight="1">
      <c r="A222" s="233"/>
      <c r="B222" s="159"/>
      <c r="C222" s="178" t="s">
        <v>56</v>
      </c>
      <c r="D222" s="176" t="s">
        <v>17</v>
      </c>
      <c r="E222" s="48" t="s">
        <v>227</v>
      </c>
      <c r="F222" s="48" t="s">
        <v>228</v>
      </c>
      <c r="G222" s="48" t="s">
        <v>89</v>
      </c>
      <c r="H222" s="48"/>
      <c r="I222" s="179">
        <f>I223</f>
        <v>100.2</v>
      </c>
    </row>
    <row r="223" spans="1:9" ht="37.35" customHeight="1">
      <c r="A223" s="233"/>
      <c r="B223" s="159"/>
      <c r="C223" s="180" t="s">
        <v>281</v>
      </c>
      <c r="D223" s="181" t="s">
        <v>17</v>
      </c>
      <c r="E223" s="181" t="s">
        <v>227</v>
      </c>
      <c r="F223" s="181" t="s">
        <v>228</v>
      </c>
      <c r="G223" s="181" t="s">
        <v>282</v>
      </c>
      <c r="H223" s="181"/>
      <c r="I223" s="182">
        <f>I224</f>
        <v>100.2</v>
      </c>
    </row>
    <row r="224" spans="1:9" ht="37.35" customHeight="1">
      <c r="A224" s="233"/>
      <c r="B224" s="159"/>
      <c r="C224" s="183" t="s">
        <v>57</v>
      </c>
      <c r="D224" s="184" t="s">
        <v>17</v>
      </c>
      <c r="E224" s="184" t="s">
        <v>227</v>
      </c>
      <c r="F224" s="184" t="s">
        <v>228</v>
      </c>
      <c r="G224" s="184" t="s">
        <v>282</v>
      </c>
      <c r="H224" s="184" t="s">
        <v>40</v>
      </c>
      <c r="I224" s="185">
        <v>100.2</v>
      </c>
    </row>
    <row r="225" spans="1:9" ht="18.75">
      <c r="A225" s="233"/>
      <c r="B225" s="159"/>
      <c r="C225" s="15" t="s">
        <v>34</v>
      </c>
      <c r="D225" s="16" t="s">
        <v>17</v>
      </c>
      <c r="E225" s="16" t="s">
        <v>224</v>
      </c>
      <c r="F225" s="16"/>
      <c r="G225" s="16"/>
      <c r="H225" s="50"/>
      <c r="I225" s="112">
        <f>I226+I231</f>
        <v>561</v>
      </c>
    </row>
    <row r="226" spans="1:9" ht="18.75">
      <c r="A226" s="233"/>
      <c r="B226" s="159"/>
      <c r="C226" s="113" t="s">
        <v>35</v>
      </c>
      <c r="D226" s="16" t="s">
        <v>17</v>
      </c>
      <c r="E226" s="76" t="s">
        <v>224</v>
      </c>
      <c r="F226" s="76" t="s">
        <v>221</v>
      </c>
      <c r="G226" s="76"/>
      <c r="H226" s="77"/>
      <c r="I226" s="114">
        <f>I227</f>
        <v>450</v>
      </c>
    </row>
    <row r="227" spans="1:9" ht="18.75">
      <c r="A227" s="233"/>
      <c r="B227" s="159"/>
      <c r="C227" s="18" t="s">
        <v>55</v>
      </c>
      <c r="D227" s="16" t="s">
        <v>17</v>
      </c>
      <c r="E227" s="16" t="s">
        <v>224</v>
      </c>
      <c r="F227" s="16" t="s">
        <v>221</v>
      </c>
      <c r="G227" s="16" t="s">
        <v>88</v>
      </c>
      <c r="H227" s="50"/>
      <c r="I227" s="114">
        <f>I228</f>
        <v>450</v>
      </c>
    </row>
    <row r="228" spans="1:9" ht="18.75">
      <c r="A228" s="233"/>
      <c r="B228" s="159"/>
      <c r="C228" s="18" t="s">
        <v>56</v>
      </c>
      <c r="D228" s="16" t="s">
        <v>17</v>
      </c>
      <c r="E228" s="16" t="s">
        <v>224</v>
      </c>
      <c r="F228" s="16" t="s">
        <v>221</v>
      </c>
      <c r="G228" s="16" t="s">
        <v>89</v>
      </c>
      <c r="H228" s="16"/>
      <c r="I228" s="114">
        <f>I229</f>
        <v>450</v>
      </c>
    </row>
    <row r="229" spans="1:9" ht="37.5">
      <c r="A229" s="233"/>
      <c r="B229" s="159"/>
      <c r="C229" s="66" t="s">
        <v>61</v>
      </c>
      <c r="D229" s="20" t="s">
        <v>17</v>
      </c>
      <c r="E229" s="20" t="s">
        <v>224</v>
      </c>
      <c r="F229" s="20" t="s">
        <v>221</v>
      </c>
      <c r="G229" s="20" t="s">
        <v>175</v>
      </c>
      <c r="H229" s="28"/>
      <c r="I229" s="115">
        <f>I230</f>
        <v>450</v>
      </c>
    </row>
    <row r="230" spans="1:9" ht="36">
      <c r="A230" s="233"/>
      <c r="B230" s="159"/>
      <c r="C230" s="163" t="s">
        <v>75</v>
      </c>
      <c r="D230" s="158" t="s">
        <v>17</v>
      </c>
      <c r="E230" s="158" t="s">
        <v>224</v>
      </c>
      <c r="F230" s="158" t="s">
        <v>221</v>
      </c>
      <c r="G230" s="162" t="s">
        <v>175</v>
      </c>
      <c r="H230" s="158" t="s">
        <v>74</v>
      </c>
      <c r="I230" s="170">
        <v>450</v>
      </c>
    </row>
    <row r="231" spans="1:9" ht="18.75">
      <c r="A231" s="233"/>
      <c r="B231" s="159"/>
      <c r="C231" s="118" t="s">
        <v>264</v>
      </c>
      <c r="D231" s="16" t="s">
        <v>17</v>
      </c>
      <c r="E231" s="16" t="s">
        <v>224</v>
      </c>
      <c r="F231" s="16" t="s">
        <v>223</v>
      </c>
      <c r="G231" s="16"/>
      <c r="H231" s="50"/>
      <c r="I231" s="171">
        <f>I232</f>
        <v>111</v>
      </c>
    </row>
    <row r="232" spans="1:9" ht="56.25">
      <c r="A232" s="233"/>
      <c r="B232" s="159"/>
      <c r="C232" s="139" t="s">
        <v>265</v>
      </c>
      <c r="D232" s="16" t="s">
        <v>17</v>
      </c>
      <c r="E232" s="16" t="s">
        <v>224</v>
      </c>
      <c r="F232" s="16" t="s">
        <v>223</v>
      </c>
      <c r="G232" s="16" t="s">
        <v>266</v>
      </c>
      <c r="H232" s="50"/>
      <c r="I232" s="172">
        <f>I233</f>
        <v>111</v>
      </c>
    </row>
    <row r="233" spans="1:9" ht="93.75">
      <c r="A233" s="233"/>
      <c r="B233" s="159"/>
      <c r="C233" s="186" t="s">
        <v>267</v>
      </c>
      <c r="D233" s="20" t="s">
        <v>17</v>
      </c>
      <c r="E233" s="20" t="s">
        <v>224</v>
      </c>
      <c r="F233" s="20" t="s">
        <v>223</v>
      </c>
      <c r="G233" s="20" t="s">
        <v>268</v>
      </c>
      <c r="H233" s="28"/>
      <c r="I233" s="173">
        <f>I234</f>
        <v>111</v>
      </c>
    </row>
    <row r="234" spans="1:9" ht="36">
      <c r="A234" s="233"/>
      <c r="B234" s="159"/>
      <c r="C234" s="33" t="s">
        <v>75</v>
      </c>
      <c r="D234" s="59" t="s">
        <v>17</v>
      </c>
      <c r="E234" s="59" t="s">
        <v>224</v>
      </c>
      <c r="F234" s="59" t="s">
        <v>223</v>
      </c>
      <c r="G234" s="59" t="s">
        <v>268</v>
      </c>
      <c r="H234" s="34" t="s">
        <v>74</v>
      </c>
      <c r="I234" s="169">
        <v>111</v>
      </c>
    </row>
    <row r="235" spans="1:9" ht="18.75">
      <c r="A235" s="233"/>
      <c r="B235" s="159"/>
      <c r="C235" s="105" t="s">
        <v>33</v>
      </c>
      <c r="D235" s="16" t="s">
        <v>17</v>
      </c>
      <c r="E235" s="16" t="s">
        <v>225</v>
      </c>
      <c r="F235" s="83"/>
      <c r="G235" s="83" t="s">
        <v>18</v>
      </c>
      <c r="H235" s="83" t="s">
        <v>18</v>
      </c>
      <c r="I235" s="93">
        <f>I236</f>
        <v>290</v>
      </c>
    </row>
    <row r="236" spans="1:9" ht="18.75">
      <c r="A236" s="233"/>
      <c r="B236" s="159"/>
      <c r="C236" s="105" t="s">
        <v>64</v>
      </c>
      <c r="D236" s="16" t="s">
        <v>17</v>
      </c>
      <c r="E236" s="16" t="s">
        <v>225</v>
      </c>
      <c r="F236" s="16" t="s">
        <v>221</v>
      </c>
      <c r="G236" s="83" t="s">
        <v>18</v>
      </c>
      <c r="H236" s="83" t="s">
        <v>18</v>
      </c>
      <c r="I236" s="93">
        <f>I238</f>
        <v>290</v>
      </c>
    </row>
    <row r="237" spans="1:9" ht="56.25">
      <c r="A237" s="233"/>
      <c r="B237" s="159"/>
      <c r="C237" s="35" t="s">
        <v>65</v>
      </c>
      <c r="D237" s="16" t="s">
        <v>17</v>
      </c>
      <c r="E237" s="16" t="s">
        <v>225</v>
      </c>
      <c r="F237" s="16" t="s">
        <v>221</v>
      </c>
      <c r="G237" s="16" t="s">
        <v>182</v>
      </c>
      <c r="H237" s="83"/>
      <c r="I237" s="93">
        <f>I238</f>
        <v>290</v>
      </c>
    </row>
    <row r="238" spans="1:9" ht="56.25">
      <c r="A238" s="233"/>
      <c r="B238" s="159"/>
      <c r="C238" s="78" t="s">
        <v>194</v>
      </c>
      <c r="D238" s="16" t="s">
        <v>17</v>
      </c>
      <c r="E238" s="16" t="s">
        <v>225</v>
      </c>
      <c r="F238" s="16" t="s">
        <v>221</v>
      </c>
      <c r="G238" s="16" t="s">
        <v>193</v>
      </c>
      <c r="H238" s="83"/>
      <c r="I238" s="93">
        <f>I239</f>
        <v>290</v>
      </c>
    </row>
    <row r="239" spans="1:9" ht="37.5">
      <c r="A239" s="233"/>
      <c r="B239" s="159"/>
      <c r="C239" s="109" t="s">
        <v>197</v>
      </c>
      <c r="D239" s="16" t="s">
        <v>17</v>
      </c>
      <c r="E239" s="16" t="s">
        <v>225</v>
      </c>
      <c r="F239" s="16" t="s">
        <v>221</v>
      </c>
      <c r="G239" s="16" t="s">
        <v>196</v>
      </c>
      <c r="H239" s="84"/>
      <c r="I239" s="110">
        <f>I240</f>
        <v>290</v>
      </c>
    </row>
    <row r="240" spans="1:9" ht="35.25" customHeight="1">
      <c r="A240" s="233"/>
      <c r="B240" s="159"/>
      <c r="C240" s="111" t="s">
        <v>195</v>
      </c>
      <c r="D240" s="69" t="s">
        <v>17</v>
      </c>
      <c r="E240" s="20" t="s">
        <v>225</v>
      </c>
      <c r="F240" s="20" t="s">
        <v>221</v>
      </c>
      <c r="G240" s="20" t="s">
        <v>198</v>
      </c>
      <c r="H240" s="28"/>
      <c r="I240" s="92">
        <f>I242+I241</f>
        <v>290</v>
      </c>
    </row>
    <row r="241" spans="1:9" ht="35.25" customHeight="1">
      <c r="A241" s="233"/>
      <c r="B241" s="159"/>
      <c r="C241" s="30" t="s">
        <v>73</v>
      </c>
      <c r="D241" s="31" t="s">
        <v>17</v>
      </c>
      <c r="E241" s="31" t="s">
        <v>225</v>
      </c>
      <c r="F241" s="31" t="s">
        <v>221</v>
      </c>
      <c r="G241" s="31" t="s">
        <v>198</v>
      </c>
      <c r="H241" s="31" t="s">
        <v>72</v>
      </c>
      <c r="I241" s="104">
        <v>20</v>
      </c>
    </row>
    <row r="242" spans="1:9" ht="36">
      <c r="A242" s="233"/>
      <c r="B242" s="159"/>
      <c r="C242" s="33" t="s">
        <v>70</v>
      </c>
      <c r="D242" s="34" t="s">
        <v>17</v>
      </c>
      <c r="E242" s="34" t="s">
        <v>225</v>
      </c>
      <c r="F242" s="34" t="s">
        <v>221</v>
      </c>
      <c r="G242" s="34" t="s">
        <v>198</v>
      </c>
      <c r="H242" s="34" t="s">
        <v>68</v>
      </c>
      <c r="I242" s="161">
        <v>270</v>
      </c>
    </row>
    <row r="243" spans="1:9" ht="18.75">
      <c r="A243" s="198"/>
      <c r="B243" s="152"/>
      <c r="C243" s="154" t="s">
        <v>258</v>
      </c>
      <c r="D243" s="13" t="s">
        <v>17</v>
      </c>
      <c r="E243" s="13" t="s">
        <v>226</v>
      </c>
      <c r="F243" s="23"/>
      <c r="G243" s="23"/>
      <c r="H243" s="23"/>
      <c r="I243" s="160">
        <f>I244</f>
        <v>15.099999999999994</v>
      </c>
    </row>
    <row r="244" spans="1:9" ht="18.75">
      <c r="A244" s="198"/>
      <c r="B244" s="152"/>
      <c r="C244" s="154" t="s">
        <v>259</v>
      </c>
      <c r="D244" s="13" t="s">
        <v>17</v>
      </c>
      <c r="E244" s="95" t="s">
        <v>226</v>
      </c>
      <c r="F244" s="13" t="s">
        <v>221</v>
      </c>
      <c r="G244" s="23"/>
      <c r="H244" s="23"/>
      <c r="I244" s="153">
        <f>I245</f>
        <v>15.099999999999994</v>
      </c>
    </row>
    <row r="245" spans="1:9" ht="18.75">
      <c r="A245" s="198"/>
      <c r="B245" s="152"/>
      <c r="C245" s="24" t="s">
        <v>55</v>
      </c>
      <c r="D245" s="16" t="s">
        <v>17</v>
      </c>
      <c r="E245" s="83" t="s">
        <v>226</v>
      </c>
      <c r="F245" s="16" t="s">
        <v>221</v>
      </c>
      <c r="G245" s="16" t="s">
        <v>88</v>
      </c>
      <c r="H245" s="50" t="s">
        <v>18</v>
      </c>
      <c r="I245" s="153">
        <f>I246</f>
        <v>15.099999999999994</v>
      </c>
    </row>
    <row r="246" spans="1:9" ht="18.75">
      <c r="A246" s="198"/>
      <c r="B246" s="152"/>
      <c r="C246" s="24" t="s">
        <v>56</v>
      </c>
      <c r="D246" s="16" t="s">
        <v>17</v>
      </c>
      <c r="E246" s="83" t="s">
        <v>226</v>
      </c>
      <c r="F246" s="16" t="s">
        <v>221</v>
      </c>
      <c r="G246" s="16" t="s">
        <v>89</v>
      </c>
      <c r="H246" s="50"/>
      <c r="I246" s="153">
        <f>I247</f>
        <v>15.099999999999994</v>
      </c>
    </row>
    <row r="247" spans="1:9" ht="18.75">
      <c r="A247" s="198"/>
      <c r="B247" s="152"/>
      <c r="C247" s="155" t="s">
        <v>260</v>
      </c>
      <c r="D247" s="128" t="s">
        <v>17</v>
      </c>
      <c r="E247" s="107" t="s">
        <v>226</v>
      </c>
      <c r="F247" s="62" t="s">
        <v>221</v>
      </c>
      <c r="G247" s="62" t="s">
        <v>261</v>
      </c>
      <c r="H247" s="101"/>
      <c r="I247" s="156">
        <f>I248</f>
        <v>15.099999999999994</v>
      </c>
    </row>
    <row r="248" spans="1:9" ht="19.5" thickBot="1">
      <c r="A248" s="198"/>
      <c r="B248" s="152"/>
      <c r="C248" s="157" t="s">
        <v>262</v>
      </c>
      <c r="D248" s="31" t="s">
        <v>17</v>
      </c>
      <c r="E248" s="158" t="s">
        <v>226</v>
      </c>
      <c r="F248" s="158" t="s">
        <v>221</v>
      </c>
      <c r="G248" s="158" t="s">
        <v>261</v>
      </c>
      <c r="H248" s="158" t="s">
        <v>263</v>
      </c>
      <c r="I248" s="225">
        <f>100-84.9</f>
        <v>15.099999999999994</v>
      </c>
    </row>
    <row r="249" spans="1:9" ht="57" thickBot="1">
      <c r="A249" s="130" t="s">
        <v>36</v>
      </c>
      <c r="B249" s="131"/>
      <c r="C249" s="8" t="s">
        <v>46</v>
      </c>
      <c r="D249" s="9" t="s">
        <v>37</v>
      </c>
      <c r="E249" s="9"/>
      <c r="F249" s="116"/>
      <c r="G249" s="116"/>
      <c r="H249" s="116"/>
      <c r="I249" s="10">
        <f>I250</f>
        <v>2291.8000000000002</v>
      </c>
    </row>
    <row r="250" spans="1:9" ht="18.75">
      <c r="A250" s="132"/>
      <c r="B250" s="133"/>
      <c r="C250" s="11" t="s">
        <v>19</v>
      </c>
      <c r="D250" s="13" t="s">
        <v>37</v>
      </c>
      <c r="E250" s="13" t="s">
        <v>221</v>
      </c>
      <c r="F250" s="13"/>
      <c r="G250" s="13" t="s">
        <v>18</v>
      </c>
      <c r="H250" s="13" t="s">
        <v>18</v>
      </c>
      <c r="I250" s="117">
        <f>I251+I256+I267</f>
        <v>2291.8000000000002</v>
      </c>
    </row>
    <row r="251" spans="1:9" ht="37.5">
      <c r="A251" s="132"/>
      <c r="B251" s="134"/>
      <c r="C251" s="66" t="s">
        <v>76</v>
      </c>
      <c r="D251" s="16" t="s">
        <v>37</v>
      </c>
      <c r="E251" s="16" t="s">
        <v>221</v>
      </c>
      <c r="F251" s="16" t="s">
        <v>222</v>
      </c>
      <c r="G251" s="16"/>
      <c r="H251" s="16"/>
      <c r="I251" s="17">
        <f>I252</f>
        <v>1337.2</v>
      </c>
    </row>
    <row r="252" spans="1:9" ht="30" customHeight="1">
      <c r="A252" s="132"/>
      <c r="B252" s="134"/>
      <c r="C252" s="35" t="s">
        <v>51</v>
      </c>
      <c r="D252" s="16" t="s">
        <v>37</v>
      </c>
      <c r="E252" s="16" t="s">
        <v>221</v>
      </c>
      <c r="F252" s="16" t="s">
        <v>222</v>
      </c>
      <c r="G252" s="16" t="s">
        <v>79</v>
      </c>
      <c r="H252" s="16" t="s">
        <v>18</v>
      </c>
      <c r="I252" s="17">
        <f>I253</f>
        <v>1337.2</v>
      </c>
    </row>
    <row r="253" spans="1:9" ht="37.5">
      <c r="A253" s="132"/>
      <c r="B253" s="134"/>
      <c r="C253" s="118" t="s">
        <v>77</v>
      </c>
      <c r="D253" s="20" t="s">
        <v>37</v>
      </c>
      <c r="E253" s="20" t="s">
        <v>221</v>
      </c>
      <c r="F253" s="20" t="s">
        <v>222</v>
      </c>
      <c r="G253" s="16" t="s">
        <v>176</v>
      </c>
      <c r="H253" s="20"/>
      <c r="I253" s="21">
        <f>I254</f>
        <v>1337.2</v>
      </c>
    </row>
    <row r="254" spans="1:9" ht="37.5">
      <c r="A254" s="132"/>
      <c r="B254" s="134"/>
      <c r="C254" s="119" t="s">
        <v>248</v>
      </c>
      <c r="D254" s="20" t="s">
        <v>37</v>
      </c>
      <c r="E254" s="20" t="s">
        <v>221</v>
      </c>
      <c r="F254" s="20" t="s">
        <v>222</v>
      </c>
      <c r="G254" s="20" t="s">
        <v>177</v>
      </c>
      <c r="H254" s="20"/>
      <c r="I254" s="21">
        <f>I255</f>
        <v>1337.2</v>
      </c>
    </row>
    <row r="255" spans="1:9" ht="36.75" customHeight="1">
      <c r="A255" s="132"/>
      <c r="B255" s="134"/>
      <c r="C255" s="30" t="s">
        <v>66</v>
      </c>
      <c r="D255" s="34" t="s">
        <v>37</v>
      </c>
      <c r="E255" s="34" t="s">
        <v>221</v>
      </c>
      <c r="F255" s="34" t="s">
        <v>222</v>
      </c>
      <c r="G255" s="34" t="s">
        <v>177</v>
      </c>
      <c r="H255" s="34" t="s">
        <v>67</v>
      </c>
      <c r="I255" s="188">
        <f>1307.3+29.9</f>
        <v>1337.2</v>
      </c>
    </row>
    <row r="256" spans="1:9" ht="58.5" customHeight="1">
      <c r="A256" s="132"/>
      <c r="B256" s="134"/>
      <c r="C256" s="35" t="s">
        <v>38</v>
      </c>
      <c r="D256" s="16" t="s">
        <v>37</v>
      </c>
      <c r="E256" s="16" t="s">
        <v>221</v>
      </c>
      <c r="F256" s="16" t="s">
        <v>223</v>
      </c>
      <c r="G256" s="23"/>
      <c r="H256" s="23"/>
      <c r="I256" s="120">
        <f>I257+I263</f>
        <v>924.6</v>
      </c>
    </row>
    <row r="257" spans="1:9" ht="37.5">
      <c r="A257" s="132"/>
      <c r="B257" s="134"/>
      <c r="C257" s="35" t="s">
        <v>63</v>
      </c>
      <c r="D257" s="16" t="s">
        <v>37</v>
      </c>
      <c r="E257" s="16" t="s">
        <v>221</v>
      </c>
      <c r="F257" s="16" t="s">
        <v>223</v>
      </c>
      <c r="G257" s="16" t="s">
        <v>178</v>
      </c>
      <c r="H257" s="16"/>
      <c r="I257" s="17">
        <f>I260+I258</f>
        <v>847.5</v>
      </c>
    </row>
    <row r="258" spans="1:9" ht="37.5">
      <c r="A258" s="132"/>
      <c r="B258" s="134"/>
      <c r="C258" s="19" t="s">
        <v>246</v>
      </c>
      <c r="D258" s="20" t="s">
        <v>37</v>
      </c>
      <c r="E258" s="20" t="s">
        <v>221</v>
      </c>
      <c r="F258" s="20" t="s">
        <v>223</v>
      </c>
      <c r="G258" s="20" t="s">
        <v>240</v>
      </c>
      <c r="H258" s="20"/>
      <c r="I258" s="144">
        <f>I259</f>
        <v>515.20000000000005</v>
      </c>
    </row>
    <row r="259" spans="1:9" ht="18">
      <c r="A259" s="132"/>
      <c r="B259" s="134"/>
      <c r="C259" s="143" t="s">
        <v>66</v>
      </c>
      <c r="D259" s="59" t="s">
        <v>37</v>
      </c>
      <c r="E259" s="59" t="s">
        <v>221</v>
      </c>
      <c r="F259" s="59" t="s">
        <v>223</v>
      </c>
      <c r="G259" s="59" t="s">
        <v>240</v>
      </c>
      <c r="H259" s="59" t="s">
        <v>67</v>
      </c>
      <c r="I259" s="226">
        <f>503.9+11.2+0.1</f>
        <v>515.20000000000005</v>
      </c>
    </row>
    <row r="260" spans="1:9" ht="18.75">
      <c r="A260" s="132"/>
      <c r="B260" s="134"/>
      <c r="C260" s="53" t="s">
        <v>247</v>
      </c>
      <c r="D260" s="20" t="s">
        <v>37</v>
      </c>
      <c r="E260" s="20" t="s">
        <v>221</v>
      </c>
      <c r="F260" s="20" t="s">
        <v>223</v>
      </c>
      <c r="G260" s="20" t="s">
        <v>179</v>
      </c>
      <c r="H260" s="20"/>
      <c r="I260" s="21">
        <f>I261+I262</f>
        <v>332.3</v>
      </c>
    </row>
    <row r="261" spans="1:9" ht="36">
      <c r="A261" s="132"/>
      <c r="B261" s="134"/>
      <c r="C261" s="30" t="s">
        <v>70</v>
      </c>
      <c r="D261" s="31" t="s">
        <v>37</v>
      </c>
      <c r="E261" s="31" t="s">
        <v>221</v>
      </c>
      <c r="F261" s="31" t="s">
        <v>223</v>
      </c>
      <c r="G261" s="31" t="s">
        <v>179</v>
      </c>
      <c r="H261" s="31" t="s">
        <v>68</v>
      </c>
      <c r="I261" s="104">
        <f>316.2-2.4</f>
        <v>313.8</v>
      </c>
    </row>
    <row r="262" spans="1:9" ht="29.25" customHeight="1">
      <c r="A262" s="132"/>
      <c r="B262" s="134"/>
      <c r="C262" s="30" t="s">
        <v>71</v>
      </c>
      <c r="D262" s="31" t="s">
        <v>37</v>
      </c>
      <c r="E262" s="31" t="s">
        <v>221</v>
      </c>
      <c r="F262" s="31" t="s">
        <v>223</v>
      </c>
      <c r="G262" s="31" t="s">
        <v>179</v>
      </c>
      <c r="H262" s="31" t="s">
        <v>69</v>
      </c>
      <c r="I262" s="104">
        <f>3+15.5</f>
        <v>18.5</v>
      </c>
    </row>
    <row r="263" spans="1:9" ht="18.75">
      <c r="A263" s="135"/>
      <c r="B263" s="134"/>
      <c r="C263" s="18" t="s">
        <v>55</v>
      </c>
      <c r="D263" s="16" t="s">
        <v>37</v>
      </c>
      <c r="E263" s="16" t="s">
        <v>221</v>
      </c>
      <c r="F263" s="16" t="s">
        <v>223</v>
      </c>
      <c r="G263" s="16" t="s">
        <v>88</v>
      </c>
      <c r="H263" s="16"/>
      <c r="I263" s="17">
        <f>I264</f>
        <v>77.099999999999994</v>
      </c>
    </row>
    <row r="264" spans="1:9" ht="18.75">
      <c r="A264" s="135"/>
      <c r="B264" s="134"/>
      <c r="C264" s="35" t="s">
        <v>62</v>
      </c>
      <c r="D264" s="16" t="s">
        <v>37</v>
      </c>
      <c r="E264" s="16" t="s">
        <v>221</v>
      </c>
      <c r="F264" s="16" t="s">
        <v>223</v>
      </c>
      <c r="G264" s="16" t="s">
        <v>89</v>
      </c>
      <c r="H264" s="16"/>
      <c r="I264" s="17">
        <f>I265</f>
        <v>77.099999999999994</v>
      </c>
    </row>
    <row r="265" spans="1:9" ht="57.75" customHeight="1">
      <c r="A265" s="135"/>
      <c r="B265" s="134"/>
      <c r="C265" s="91" t="s">
        <v>181</v>
      </c>
      <c r="D265" s="20" t="s">
        <v>37</v>
      </c>
      <c r="E265" s="20" t="s">
        <v>221</v>
      </c>
      <c r="F265" s="20" t="s">
        <v>223</v>
      </c>
      <c r="G265" s="20" t="s">
        <v>180</v>
      </c>
      <c r="H265" s="20"/>
      <c r="I265" s="21">
        <f>I266</f>
        <v>77.099999999999994</v>
      </c>
    </row>
    <row r="266" spans="1:9" ht="27" customHeight="1">
      <c r="A266" s="135"/>
      <c r="B266" s="134"/>
      <c r="C266" s="142" t="s">
        <v>57</v>
      </c>
      <c r="D266" s="34" t="s">
        <v>37</v>
      </c>
      <c r="E266" s="34" t="s">
        <v>221</v>
      </c>
      <c r="F266" s="34" t="s">
        <v>223</v>
      </c>
      <c r="G266" s="34" t="s">
        <v>180</v>
      </c>
      <c r="H266" s="34" t="s">
        <v>40</v>
      </c>
      <c r="I266" s="60">
        <v>77.099999999999994</v>
      </c>
    </row>
    <row r="267" spans="1:9" ht="27" customHeight="1">
      <c r="A267" s="135"/>
      <c r="B267" s="134"/>
      <c r="C267" s="71" t="s">
        <v>22</v>
      </c>
      <c r="D267" s="13" t="s">
        <v>37</v>
      </c>
      <c r="E267" s="13" t="s">
        <v>221</v>
      </c>
      <c r="F267" s="13" t="s">
        <v>226</v>
      </c>
      <c r="G267" s="13"/>
      <c r="H267" s="13"/>
      <c r="I267" s="145">
        <f>I268</f>
        <v>30</v>
      </c>
    </row>
    <row r="268" spans="1:9" ht="27" customHeight="1">
      <c r="A268" s="135"/>
      <c r="B268" s="134"/>
      <c r="C268" s="56" t="s">
        <v>55</v>
      </c>
      <c r="D268" s="16" t="s">
        <v>37</v>
      </c>
      <c r="E268" s="16" t="s">
        <v>221</v>
      </c>
      <c r="F268" s="16" t="s">
        <v>226</v>
      </c>
      <c r="G268" s="16" t="s">
        <v>88</v>
      </c>
      <c r="H268" s="16"/>
      <c r="I268" s="146">
        <f>I269</f>
        <v>30</v>
      </c>
    </row>
    <row r="269" spans="1:9" ht="27" customHeight="1">
      <c r="A269" s="135"/>
      <c r="B269" s="134"/>
      <c r="C269" s="18" t="s">
        <v>56</v>
      </c>
      <c r="D269" s="16" t="s">
        <v>37</v>
      </c>
      <c r="E269" s="16" t="s">
        <v>221</v>
      </c>
      <c r="F269" s="16" t="s">
        <v>226</v>
      </c>
      <c r="G269" s="16" t="s">
        <v>89</v>
      </c>
      <c r="H269" s="16"/>
      <c r="I269" s="146">
        <f>I270+I279+I281+I287+I289+I291+I285+I274+I277+I283</f>
        <v>30</v>
      </c>
    </row>
    <row r="270" spans="1:9" ht="42" customHeight="1">
      <c r="A270" s="135"/>
      <c r="B270" s="134"/>
      <c r="C270" s="19" t="s">
        <v>241</v>
      </c>
      <c r="D270" s="20" t="s">
        <v>37</v>
      </c>
      <c r="E270" s="20" t="s">
        <v>221</v>
      </c>
      <c r="F270" s="20" t="s">
        <v>226</v>
      </c>
      <c r="G270" s="20" t="s">
        <v>242</v>
      </c>
      <c r="H270" s="28"/>
      <c r="I270" s="144">
        <f>I271</f>
        <v>30</v>
      </c>
    </row>
    <row r="271" spans="1:9" ht="55.5" customHeight="1" thickBot="1">
      <c r="A271" s="136"/>
      <c r="B271" s="137"/>
      <c r="C271" s="147" t="s">
        <v>243</v>
      </c>
      <c r="D271" s="121" t="s">
        <v>37</v>
      </c>
      <c r="E271" s="121" t="s">
        <v>221</v>
      </c>
      <c r="F271" s="121" t="s">
        <v>226</v>
      </c>
      <c r="G271" s="121" t="s">
        <v>242</v>
      </c>
      <c r="H271" s="121" t="s">
        <v>209</v>
      </c>
      <c r="I271" s="201">
        <f>27.6+2.4</f>
        <v>30</v>
      </c>
    </row>
    <row r="272" spans="1:9" ht="36.75" customHeight="1" thickBot="1">
      <c r="A272" s="234"/>
      <c r="B272" s="235"/>
      <c r="C272" s="122" t="s">
        <v>39</v>
      </c>
      <c r="D272" s="123"/>
      <c r="E272" s="123"/>
      <c r="F272" s="124"/>
      <c r="G272" s="124"/>
      <c r="H272" s="125"/>
      <c r="I272" s="126">
        <f>I249+I18</f>
        <v>88648.700000000012</v>
      </c>
    </row>
    <row r="275" spans="9:12">
      <c r="L275" s="127"/>
    </row>
    <row r="279" spans="9:12">
      <c r="I279" s="127"/>
    </row>
  </sheetData>
  <autoFilter ref="A16:I272">
    <filterColumn colId="0" showButton="0"/>
  </autoFilter>
  <mergeCells count="17">
    <mergeCell ref="A12:I12"/>
    <mergeCell ref="C1:I1"/>
    <mergeCell ref="C2:I2"/>
    <mergeCell ref="H3:I3"/>
    <mergeCell ref="C4:I4"/>
    <mergeCell ref="C5:I5"/>
    <mergeCell ref="G6:I6"/>
    <mergeCell ref="C7:I7"/>
    <mergeCell ref="G8:I8"/>
    <mergeCell ref="C9:I9"/>
    <mergeCell ref="G10:I10"/>
    <mergeCell ref="C11:I11"/>
    <mergeCell ref="A13:I13"/>
    <mergeCell ref="A16:B16"/>
    <mergeCell ref="A17:B17"/>
    <mergeCell ref="A19:A242"/>
    <mergeCell ref="A272:B272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IX</vt:lpstr>
      <vt:lpstr>IX!Заголовки_для_печати</vt:lpstr>
      <vt:lpstr>IX!Область_печати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2018-12-12T08:15:51Z</cp:lastPrinted>
  <dcterms:created xsi:type="dcterms:W3CDTF">2011-02-10T13:53:26Z</dcterms:created>
  <dcterms:modified xsi:type="dcterms:W3CDTF">2019-09-17T07:14:30Z</dcterms:modified>
</cp:coreProperties>
</file>