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75" yWindow="1830" windowWidth="14025" windowHeight="7140"/>
  </bookViews>
  <sheets>
    <sheet name="XII (30 дек)" sheetId="34" r:id="rId1"/>
  </sheets>
  <definedNames>
    <definedName name="_xlnm._FilterDatabase" localSheetId="0" hidden="1">'XII (30 дек)'!$A$14:$E$300</definedName>
    <definedName name="_xlnm.Print_Titles" localSheetId="0">'XII (30 дек)'!$14:$15</definedName>
    <definedName name="_xlnm.Print_Area" localSheetId="0">'XII (30 дек)'!$A$1:$E$300</definedName>
  </definedNames>
  <calcPr calcId="125725"/>
</workbook>
</file>

<file path=xl/calcChain.xml><?xml version="1.0" encoding="utf-8"?>
<calcChain xmlns="http://schemas.openxmlformats.org/spreadsheetml/2006/main">
  <c r="D298" i="34"/>
  <c r="D297" s="1"/>
  <c r="D296" s="1"/>
  <c r="D295" s="1"/>
  <c r="D293"/>
  <c r="D292" s="1"/>
  <c r="D291" s="1"/>
  <c r="D290"/>
  <c r="D289"/>
  <c r="D286"/>
  <c r="D285" s="1"/>
  <c r="D282"/>
  <c r="D281" s="1"/>
  <c r="D280" s="1"/>
  <c r="D279" s="1"/>
  <c r="D278" s="1"/>
  <c r="D274"/>
  <c r="D273" s="1"/>
  <c r="D272" s="1"/>
  <c r="D271" s="1"/>
  <c r="D270" s="1"/>
  <c r="D269"/>
  <c r="D267" s="1"/>
  <c r="D266" s="1"/>
  <c r="D265" s="1"/>
  <c r="D260"/>
  <c r="D259" s="1"/>
  <c r="D258" s="1"/>
  <c r="D257" s="1"/>
  <c r="D255"/>
  <c r="D254" s="1"/>
  <c r="D253" s="1"/>
  <c r="D252" s="1"/>
  <c r="D251" s="1"/>
  <c r="D249"/>
  <c r="D248" s="1"/>
  <c r="D247" s="1"/>
  <c r="D246" s="1"/>
  <c r="D245" s="1"/>
  <c r="D244" s="1"/>
  <c r="D242"/>
  <c r="D241" s="1"/>
  <c r="D240" s="1"/>
  <c r="D239"/>
  <c r="D238" s="1"/>
  <c r="D237"/>
  <c r="D236" s="1"/>
  <c r="D235"/>
  <c r="D234" s="1"/>
  <c r="D232"/>
  <c r="D231"/>
  <c r="D227" s="1"/>
  <c r="D220"/>
  <c r="D218"/>
  <c r="D216"/>
  <c r="D214"/>
  <c r="D213" s="1"/>
  <c r="D212"/>
  <c r="D211" s="1"/>
  <c r="D209"/>
  <c r="D207"/>
  <c r="D206"/>
  <c r="D202"/>
  <c r="D201" s="1"/>
  <c r="D199"/>
  <c r="D195"/>
  <c r="D194" s="1"/>
  <c r="D193"/>
  <c r="D192" s="1"/>
  <c r="D189"/>
  <c r="D188" s="1"/>
  <c r="D187" s="1"/>
  <c r="D185"/>
  <c r="D184"/>
  <c r="D183" s="1"/>
  <c r="D181"/>
  <c r="D180"/>
  <c r="D179" s="1"/>
  <c r="D176"/>
  <c r="D171"/>
  <c r="D170"/>
  <c r="D168" s="1"/>
  <c r="D166"/>
  <c r="D164"/>
  <c r="D161"/>
  <c r="D160" s="1"/>
  <c r="D159" s="1"/>
  <c r="D158" s="1"/>
  <c r="D155"/>
  <c r="D154" s="1"/>
  <c r="D153" s="1"/>
  <c r="D152" s="1"/>
  <c r="D150"/>
  <c r="D149" s="1"/>
  <c r="D148" s="1"/>
  <c r="D146"/>
  <c r="D145" s="1"/>
  <c r="D144" s="1"/>
  <c r="D143" s="1"/>
  <c r="D142"/>
  <c r="D141" s="1"/>
  <c r="D139"/>
  <c r="D136"/>
  <c r="D135" s="1"/>
  <c r="D134"/>
  <c r="D133"/>
  <c r="D129"/>
  <c r="D128" s="1"/>
  <c r="D127"/>
  <c r="D126" s="1"/>
  <c r="D125"/>
  <c r="D123" s="1"/>
  <c r="D122"/>
  <c r="D121" s="1"/>
  <c r="D117"/>
  <c r="D116" s="1"/>
  <c r="D114"/>
  <c r="D108"/>
  <c r="D107" s="1"/>
  <c r="D106" s="1"/>
  <c r="D105" s="1"/>
  <c r="D104" s="1"/>
  <c r="D103"/>
  <c r="D102" s="1"/>
  <c r="D96"/>
  <c r="D95" s="1"/>
  <c r="D94"/>
  <c r="D93" s="1"/>
  <c r="D92" s="1"/>
  <c r="D91"/>
  <c r="D90" s="1"/>
  <c r="D89"/>
  <c r="D88" s="1"/>
  <c r="D82"/>
  <c r="D81"/>
  <c r="D74"/>
  <c r="D72"/>
  <c r="D70"/>
  <c r="D69"/>
  <c r="D68" s="1"/>
  <c r="D67"/>
  <c r="D66" s="1"/>
  <c r="D65"/>
  <c r="D64" s="1"/>
  <c r="D63"/>
  <c r="D62" s="1"/>
  <c r="D60"/>
  <c r="D57"/>
  <c r="D56" s="1"/>
  <c r="D55" s="1"/>
  <c r="D54" s="1"/>
  <c r="D51"/>
  <c r="D50" s="1"/>
  <c r="D49" s="1"/>
  <c r="D48" s="1"/>
  <c r="D46"/>
  <c r="D45" s="1"/>
  <c r="D44" s="1"/>
  <c r="D43" s="1"/>
  <c r="D41"/>
  <c r="D39"/>
  <c r="D37"/>
  <c r="D33"/>
  <c r="D32" s="1"/>
  <c r="D31"/>
  <c r="D30" s="1"/>
  <c r="D29" s="1"/>
  <c r="D28"/>
  <c r="D27"/>
  <c r="D25" s="1"/>
  <c r="D24"/>
  <c r="D23" s="1"/>
  <c r="D22"/>
  <c r="D21" s="1"/>
  <c r="D113" l="1"/>
  <c r="D112" s="1"/>
  <c r="D36"/>
  <c r="D35" s="1"/>
  <c r="D80"/>
  <c r="D79" s="1"/>
  <c r="D78" s="1"/>
  <c r="D77" s="1"/>
  <c r="D76" s="1"/>
  <c r="D120"/>
  <c r="D119" s="1"/>
  <c r="D132"/>
  <c r="D131" s="1"/>
  <c r="D130" s="1"/>
  <c r="D138"/>
  <c r="D137" s="1"/>
  <c r="D163"/>
  <c r="D162" s="1"/>
  <c r="D191"/>
  <c r="D190" s="1"/>
  <c r="D205"/>
  <c r="D204" s="1"/>
  <c r="D203" s="1"/>
  <c r="D250"/>
  <c r="D287"/>
  <c r="D175"/>
  <c r="D174" s="1"/>
  <c r="D173" s="1"/>
  <c r="D20"/>
  <c r="D19" s="1"/>
  <c r="D18" s="1"/>
  <c r="D17" s="1"/>
  <c r="D198"/>
  <c r="D197" s="1"/>
  <c r="D284"/>
  <c r="D283" s="1"/>
  <c r="D277" s="1"/>
  <c r="D276" s="1"/>
  <c r="D101"/>
  <c r="D100"/>
  <c r="D99" s="1"/>
  <c r="D98" s="1"/>
  <c r="D59"/>
  <c r="D58" s="1"/>
  <c r="D87"/>
  <c r="D86" s="1"/>
  <c r="D85" s="1"/>
  <c r="D84" s="1"/>
  <c r="D147"/>
  <c r="D53"/>
  <c r="D264"/>
  <c r="D263"/>
  <c r="D262" s="1"/>
  <c r="D157"/>
  <c r="D226"/>
  <c r="D225" s="1"/>
  <c r="D224" s="1"/>
  <c r="D223" s="1"/>
  <c r="D222" s="1"/>
  <c r="D118" l="1"/>
  <c r="D111" s="1"/>
  <c r="D110" s="1"/>
  <c r="D83"/>
  <c r="D196"/>
  <c r="D156"/>
  <c r="D16" l="1"/>
  <c r="D300" s="1"/>
</calcChain>
</file>

<file path=xl/sharedStrings.xml><?xml version="1.0" encoding="utf-8"?>
<sst xmlns="http://schemas.openxmlformats.org/spreadsheetml/2006/main" count="300" uniqueCount="171">
  <si>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</si>
  <si>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</si>
  <si>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</si>
  <si>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</si>
  <si>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</si>
  <si>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3</t>
  </si>
  <si>
    <t>4</t>
  </si>
  <si>
    <t>1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</si>
  <si>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</si>
  <si>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</si>
  <si>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Обслуживание государственного и муниципального долга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</si>
  <si>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</si>
  <si>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</si>
  <si>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</si>
  <si>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</si>
  <si>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</si>
  <si>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</si>
  <si>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</si>
  <si>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</si>
  <si>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</si>
  <si>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</si>
  <si>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</si>
  <si>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</si>
  <si>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</si>
  <si>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</si>
  <si>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</si>
  <si>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Социальное обеспечение населения</t>
  </si>
  <si>
    <t>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</si>
  <si>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</si>
  <si>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</si>
  <si>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>Резервные средства</t>
  </si>
  <si>
    <t>Обслуживание муниципального долга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</si>
  <si>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</si>
  <si>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</si>
  <si>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</si>
  <si>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</si>
  <si>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 xml:space="preserve"> Приладожское городское поселение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</si>
  <si>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</si>
  <si>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</si>
  <si>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</si>
  <si>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</si>
  <si>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</si>
  <si>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</si>
  <si>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</si>
  <si>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Иные межбюджетные трансферты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</si>
  <si>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</si>
  <si>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Мероприятия по землеустройству и землепользованию в рамках непрограммных расходов органов местного самоуправления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</si>
  <si>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</si>
  <si>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</si>
  <si>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>Предоставление гражданам субсидий на оплату жилого помещения и коммунальных услуг в рамках непрограммных расходов органов местного самоуправления</t>
  </si>
  <si>
    <t>Обслуживание внутреннего государственного и муниципального долга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</si>
  <si>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</si>
  <si>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</si>
  <si>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</si>
  <si>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</si>
  <si>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</si>
  <si>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</si>
  <si>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</si>
  <si>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Расходы на выплаты персоналу казенных учреждений</t>
  </si>
  <si>
    <t>Социальные выплаты гражданам, кроме публичных нормативных социальных выплат</t>
  </si>
  <si>
    <t>Публичные нормативные социальные выплаты гражданам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</si>
  <si>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</si>
  <si>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</si>
  <si>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</si>
  <si>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</si>
  <si>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</si>
  <si>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и контролю за исполнением бюджета </t>
  </si>
  <si>
    <t xml:space="preserve">Резервный фонд администрации муниципального образования </t>
  </si>
  <si>
    <t xml:space="preserve">Процентные платежи по муниципальному долгу </t>
  </si>
  <si>
    <t xml:space="preserve">Премирование по постановлению администрации в связи с юбилеем и вне системы оплаты труда </t>
  </si>
  <si>
    <t xml:space="preserve">Расчеты за услуги по начислению и сбору платы за найм </t>
  </si>
  <si>
    <t xml:space="preserve">Расчеты за услуги по начислению и выплате муниципальных субсидий </t>
  </si>
  <si>
    <t xml:space="preserve">Расходы на проведение юридической экспертизы нормативно правовых актов </t>
  </si>
  <si>
    <t xml:space="preserve">Информирование жителей  в СМИ о развитии муниципального образования </t>
  </si>
  <si>
    <t xml:space="preserve">Осуществление части полномочий поселений по владению, пользованию и распоряжению имуществом 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</si>
  <si>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</si>
  <si>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</si>
  <si>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</si>
  <si>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</si>
  <si>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</si>
  <si>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</si>
  <si>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</si>
  <si>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</si>
  <si>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Основное мероприятие "Подготовка руководящего состава, специалистов и населения к действиям в чрезвычайных ситуациях"</t>
  </si>
  <si>
    <t>Основное мероприятие "Обслуживание территории поселения при возникновении чрезвычайных ситуаций"</t>
  </si>
  <si>
    <t xml:space="preserve">Организация осуществления мероприятий по предупреждению и тушению пожаров на территории поселения </t>
  </si>
  <si>
    <t>Основное мероприятие "Обеспечение пожарной безопасности"</t>
  </si>
  <si>
    <t>Муниципальная программа "Содействие созданию условий для эффективного выполнения органами местного самоуправления своих полномочий в  муниципальном образовании Приладожское городское поселение Кировского муниципального района Ленинградской области"</t>
  </si>
  <si>
    <t>Основное мероприятие "Капитальный ремонт и ремонт автомобильных дорог местного значения и искусственных сооружений на них"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</si>
  <si>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</si>
  <si>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</si>
  <si>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</si>
  <si>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 xml:space="preserve">Мероприятия по составлению и проверке смет на проведение текущего ремонта дорог общего пользования </t>
  </si>
  <si>
    <t>Подпрограмма "Безопасность дорожного движения в муниципальном образовании Приладожское городское поселение Кировского муниципального района Ленинградской области "</t>
  </si>
  <si>
    <t xml:space="preserve">Мероприятия в области безопасности дорожного движения </t>
  </si>
  <si>
    <t>Основное мероприятие "Обеспечение  безопасности дорожного движения на территории поселения"</t>
  </si>
  <si>
    <t>Субсидии юридическим лицам (кроме некоммерческих организаций), индивидуальным предпринимателям,  физическим лицам - производителям товоров, работ, услуг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</si>
  <si>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</si>
  <si>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</si>
  <si>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</si>
  <si>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 xml:space="preserve">Капитальный ремонт (ремонт)муниципального жилищного фонда 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</si>
  <si>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</si>
  <si>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</si>
  <si>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</si>
  <si>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прочие мероприятия по благоустройству </t>
  </si>
  <si>
    <t xml:space="preserve">Организация сбора и вывоза бытовых отходов и мусора </t>
  </si>
  <si>
    <t xml:space="preserve">Расходы на уличное освещение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</si>
  <si>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</si>
  <si>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</si>
  <si>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</si>
  <si>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</si>
  <si>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</si>
  <si>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</si>
  <si>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</si>
  <si>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</si>
  <si>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</si>
  <si>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</si>
  <si>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</si>
  <si>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</si>
  <si>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</si>
  <si>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</si>
  <si>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</si>
  <si>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Основное мероприятие "Капитальный ремонт (ремонт) объектов коммунального хозяйства"</t>
  </si>
  <si>
    <t>Иные выплаты населению</t>
  </si>
  <si>
    <t>Реализация областного закона от 14 декабря 2012 года N 95-оз "О содействии развитию на части территорий муниципальных образований Ленинградской области иных форм местного самоуправления"</t>
  </si>
  <si>
    <t>Основное мероприятие "Развитие и восстановление объектов коммунального хозяйства муниципального образования"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</si>
  <si>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</si>
  <si>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Муниципальная программа "Содействие развитию иных форм местного самоуправления в административном центре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</si>
  <si>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"Благоустройство территории"</t>
  </si>
  <si>
    <t>Реализация областного закона от 12 мая 2015 года N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</si>
  <si>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</si>
  <si>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Мероприятия по  ремонту  дорог общего пользования </t>
  </si>
  <si>
    <t>Организация и осуществление мероприятий по капитальному ремонту (ремонту) объектов коммунальному хозяйству</t>
  </si>
  <si>
    <t>Реализация мероприятий по подготовке объектов теплоснабжения к отопительному сезону на территории Ленинградской области</t>
  </si>
  <si>
    <t>Мероприятия, направленные на безаварийную работу объектов водоснабжения и водоотведения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</si>
  <si>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</si>
  <si>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</si>
  <si>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капитальному ремонту и ремонту автомобильных дорог общего пользования местного значения</t>
  </si>
  <si>
    <t xml:space="preserve">Расходы на капитальный ремонт (ремонт) прочих объектов согласно Адресной программы </t>
  </si>
  <si>
    <t>Обеспечение проживающих в поселении и нуждающихся в жилых помещениях отдельных категорий граждан жилыми помещениями</t>
  </si>
  <si>
    <t>Бюджетные инвестиции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</si>
  <si>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</si>
  <si>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Прочая закупка товаров, работ и услуг для обеспечения государственных (муниципальных) нужд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</si>
  <si>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</si>
  <si>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</si>
  <si>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</si>
  <si>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</si>
  <si>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</si>
  <si>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Оформление технических планов и проведение топосъемки дорог в целях государственной регистрации прав собственности</t>
  </si>
  <si>
    <t>Мероприятия в области коммунального хозяйства</t>
  </si>
  <si>
    <t>Капитальный ремонт объектов культуры городских поселений Ленинградской области</t>
  </si>
  <si>
    <t>Мероприятия на подготовку и проведение мероприятий, посвященных Дню образования Ленинградской области</t>
  </si>
  <si>
    <t>Мероприятия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</si>
  <si>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Организация системы оповещения по ГО и ЧС</t>
  </si>
  <si>
    <t>Разработка программы развития транспортной инфраструктуры</t>
  </si>
  <si>
    <t>Субсидии на обеспечение мероприятий по капитальному ремонту общего имущества многоквартирных домов</t>
  </si>
  <si>
    <t>Субсидии некоммерческим организациям (за исключением государственных (муниципальных) учреждений)</t>
  </si>
  <si>
    <t>Основное мероприятие "Капитальный ремонт (ремонт) объектов жилищного хозяйства"</t>
  </si>
  <si>
    <t>Субсидии юридическим лицам (кроме некоммерческих организаций), индивидуальным предпринимателям,  физическим лицам - производителям товаров, работ, услуг</t>
  </si>
  <si>
    <t>Субсидии на выполнение работ по капитальному ремонту, ремонту объектов теплоснабжения</t>
  </si>
  <si>
    <t>Проектирование и строительство объектов газоснабжения п.Приладожский</t>
  </si>
  <si>
    <t>Организация и осуществление мероприятий по формированию современной городской среды</t>
  </si>
  <si>
    <t>Субсидии на реализацию мероприятий по ремонту системы горячего водоснабжения многоквартирных домов</t>
  </si>
  <si>
    <t>Субсидии на формирование и (или) пополнение уставного фонда муниципальным унитарным предприятиям</t>
  </si>
  <si>
    <t>Расходы на прочие мероприятия по благоустройству в составе Адресной программы</t>
  </si>
  <si>
    <t>На осуществление первичного воинского учета на территориях, где отсутствуют военные комиссариаты</t>
  </si>
  <si>
    <t>ВЕДОМСТВЕННАЯ СТРУКТУРА РАСХОДОВ БЮДЖЕТА муниципального образования Приладожское городское поселение Кировского муниципального района Ленинградской области за 2017год</t>
  </si>
  <si>
    <t>Приложение 2</t>
  </si>
  <si>
    <t>Показатели исполнения за 2017 год (тысяч рублей)</t>
  </si>
  <si>
    <t>Бюджетные ассигнования на 2017 год (тысяч рублей), утвержденные решением  совета депутатов №25 от 08 декабря 2016г., с изменениями, внесенными постановлениями администрации от 9 февраля 2017 г. № 3,  от 27 апреля 2017 г. № 15, от 29 июня 2017 г. № 18, от 25 сентября 2017 г. №24,  от 14 декабря №36, от 25 декабря №41</t>
  </si>
  <si>
    <t>от  15 марта 2018 г.  № 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</si>
</sst>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9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0" fillId="0" borderId="0" xfId="0" applyFill="1"/>
    <xf numFmtId="0" fontId="0" fillId="2" borderId="0" xfId="0" applyFill="1"/>
    <xf numFmtId="0" fontId="4" fillId="2" borderId="0" xfId="0" applyFont="1" applyFill="1" applyAlignment="1">
      <alignment vertical="center"/>
    </xf>
    <xf numFmtId="49" fontId="0" fillId="2" borderId="0" xfId="0" applyNumberForma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wrapText="1"/>
    </xf>
    <xf numFmtId="49" fontId="9" fillId="2" borderId="4" xfId="0" applyNumberFormat="1" applyFont="1" applyFill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166" fontId="9" fillId="2" borderId="5" xfId="0" applyNumberFormat="1" applyFont="1" applyFill="1" applyBorder="1" applyAlignment="1">
      <alignment horizontal="left" wrapText="1"/>
    </xf>
    <xf numFmtId="0" fontId="9" fillId="2" borderId="7" xfId="0" applyNumberFormat="1" applyFont="1" applyFill="1" applyBorder="1" applyAlignment="1">
      <alignment horizontal="left" wrapText="1"/>
    </xf>
    <xf numFmtId="49" fontId="13" fillId="2" borderId="8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 wrapText="1"/>
    </xf>
    <xf numFmtId="49" fontId="10" fillId="2" borderId="10" xfId="0" applyNumberFormat="1" applyFont="1" applyFill="1" applyBorder="1" applyAlignment="1">
      <alignment horizontal="left" wrapText="1"/>
    </xf>
    <xf numFmtId="49" fontId="13" fillId="2" borderId="10" xfId="0" applyNumberFormat="1" applyFont="1" applyFill="1" applyBorder="1" applyAlignment="1">
      <alignment horizontal="left" wrapText="1"/>
    </xf>
    <xf numFmtId="0" fontId="10" fillId="2" borderId="6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left" wrapText="1"/>
    </xf>
    <xf numFmtId="0" fontId="10" fillId="2" borderId="10" xfId="0" applyNumberFormat="1" applyFont="1" applyFill="1" applyBorder="1" applyAlignment="1">
      <alignment horizontal="left" wrapText="1"/>
    </xf>
    <xf numFmtId="49" fontId="14" fillId="2" borderId="6" xfId="0" applyNumberFormat="1" applyFont="1" applyFill="1" applyBorder="1" applyAlignment="1">
      <alignment horizontal="left" wrapText="1"/>
    </xf>
    <xf numFmtId="0" fontId="10" fillId="2" borderId="13" xfId="0" applyNumberFormat="1" applyFont="1" applyFill="1" applyBorder="1" applyAlignment="1">
      <alignment horizontal="left" wrapText="1"/>
    </xf>
    <xf numFmtId="0" fontId="10" fillId="2" borderId="4" xfId="0" applyNumberFormat="1" applyFont="1" applyFill="1" applyBorder="1" applyAlignment="1">
      <alignment horizontal="left" wrapText="1"/>
    </xf>
    <xf numFmtId="0" fontId="10" fillId="2" borderId="14" xfId="0" applyNumberFormat="1" applyFont="1" applyFill="1" applyBorder="1" applyAlignment="1">
      <alignment horizontal="left" wrapText="1"/>
    </xf>
    <xf numFmtId="49" fontId="9" fillId="2" borderId="14" xfId="0" applyNumberFormat="1" applyFont="1" applyFill="1" applyBorder="1" applyAlignment="1">
      <alignment horizontal="left" wrapText="1"/>
    </xf>
    <xf numFmtId="49" fontId="9" fillId="2" borderId="7" xfId="0" applyNumberFormat="1" applyFont="1" applyFill="1" applyBorder="1" applyAlignment="1">
      <alignment horizontal="left" wrapText="1"/>
    </xf>
    <xf numFmtId="0" fontId="10" fillId="2" borderId="7" xfId="0" applyNumberFormat="1" applyFont="1" applyFill="1" applyBorder="1" applyAlignment="1">
      <alignment horizontal="left" wrapText="1"/>
    </xf>
    <xf numFmtId="0" fontId="10" fillId="2" borderId="5" xfId="0" applyNumberFormat="1" applyFont="1" applyFill="1" applyBorder="1" applyAlignment="1">
      <alignment horizontal="left" wrapText="1"/>
    </xf>
    <xf numFmtId="49" fontId="9" fillId="2" borderId="15" xfId="0" applyNumberFormat="1" applyFont="1" applyFill="1" applyBorder="1" applyAlignment="1">
      <alignment horizontal="left" wrapText="1"/>
    </xf>
    <xf numFmtId="0" fontId="10" fillId="2" borderId="15" xfId="0" applyNumberFormat="1" applyFont="1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left" wrapText="1"/>
    </xf>
    <xf numFmtId="164" fontId="0" fillId="2" borderId="0" xfId="0" applyNumberFormat="1" applyFill="1"/>
    <xf numFmtId="49" fontId="8" fillId="2" borderId="18" xfId="1" applyNumberFormat="1" applyFont="1" applyFill="1" applyBorder="1" applyAlignment="1" applyProtection="1">
      <alignment horizontal="center" vertical="center" wrapText="1"/>
    </xf>
    <xf numFmtId="49" fontId="8" fillId="2" borderId="19" xfId="1" applyNumberFormat="1" applyFont="1" applyFill="1" applyBorder="1" applyAlignment="1" applyProtection="1">
      <alignment horizontal="center" vertical="center" wrapText="1"/>
    </xf>
    <xf numFmtId="49" fontId="14" fillId="2" borderId="20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wrapText="1"/>
    </xf>
    <xf numFmtId="0" fontId="9" fillId="2" borderId="10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9" fillId="2" borderId="18" xfId="0" applyNumberFormat="1" applyFont="1" applyFill="1" applyBorder="1" applyAlignment="1">
      <alignment horizontal="left" wrapText="1"/>
    </xf>
    <xf numFmtId="49" fontId="13" fillId="2" borderId="12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left" wrapText="1"/>
    </xf>
    <xf numFmtId="49" fontId="13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left" wrapText="1"/>
    </xf>
    <xf numFmtId="0" fontId="10" fillId="2" borderId="33" xfId="0" applyNumberFormat="1" applyFont="1" applyFill="1" applyBorder="1" applyAlignment="1">
      <alignment horizontal="left" wrapText="1"/>
    </xf>
    <xf numFmtId="49" fontId="12" fillId="2" borderId="34" xfId="0" applyNumberFormat="1" applyFont="1" applyFill="1" applyBorder="1" applyAlignment="1">
      <alignment horizontal="left" wrapText="1"/>
    </xf>
    <xf numFmtId="49" fontId="11" fillId="2" borderId="4" xfId="0" applyNumberFormat="1" applyFont="1" applyFill="1" applyBorder="1" applyAlignment="1">
      <alignment horizontal="left" wrapText="1"/>
    </xf>
    <xf numFmtId="49" fontId="7" fillId="2" borderId="35" xfId="1" applyNumberFormat="1" applyFont="1" applyFill="1" applyBorder="1" applyAlignment="1" applyProtection="1">
      <alignment horizontal="center" vertical="center" wrapText="1"/>
    </xf>
    <xf numFmtId="164" fontId="10" fillId="2" borderId="30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1" fillId="2" borderId="30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4" fillId="2" borderId="30" xfId="0" applyNumberFormat="1" applyFont="1" applyFill="1" applyBorder="1" applyAlignment="1">
      <alignment horizontal="right"/>
    </xf>
    <xf numFmtId="164" fontId="9" fillId="2" borderId="30" xfId="0" applyNumberFormat="1" applyFont="1" applyFill="1" applyBorder="1" applyAlignment="1">
      <alignment horizontal="right"/>
    </xf>
    <xf numFmtId="165" fontId="11" fillId="2" borderId="30" xfId="0" applyNumberFormat="1" applyFont="1" applyFill="1" applyBorder="1" applyAlignment="1">
      <alignment horizontal="right"/>
    </xf>
    <xf numFmtId="165" fontId="9" fillId="2" borderId="30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5" fontId="10" fillId="2" borderId="30" xfId="0" applyNumberFormat="1" applyFont="1" applyFill="1" applyBorder="1" applyAlignment="1">
      <alignment horizontal="right"/>
    </xf>
    <xf numFmtId="165" fontId="12" fillId="2" borderId="36" xfId="0" applyNumberFormat="1" applyFont="1" applyFill="1" applyBorder="1" applyAlignment="1">
      <alignment horizontal="right"/>
    </xf>
    <xf numFmtId="49" fontId="10" fillId="2" borderId="11" xfId="0" applyNumberFormat="1" applyFont="1" applyFill="1" applyBorder="1" applyAlignment="1">
      <alignment horizontal="left" wrapText="1"/>
    </xf>
    <xf numFmtId="164" fontId="10" fillId="2" borderId="3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10" fillId="2" borderId="39" xfId="0" applyNumberFormat="1" applyFont="1" applyFill="1" applyBorder="1" applyAlignment="1">
      <alignment horizontal="right"/>
    </xf>
    <xf numFmtId="49" fontId="13" fillId="2" borderId="34" xfId="0" applyNumberFormat="1" applyFont="1" applyFill="1" applyBorder="1" applyAlignment="1">
      <alignment horizontal="left" wrapText="1"/>
    </xf>
    <xf numFmtId="164" fontId="13" fillId="2" borderId="36" xfId="0" applyNumberFormat="1" applyFont="1" applyFill="1" applyBorder="1" applyAlignment="1">
      <alignment horizontal="right"/>
    </xf>
    <xf numFmtId="49" fontId="11" fillId="2" borderId="18" xfId="0" applyNumberFormat="1" applyFont="1" applyFill="1" applyBorder="1" applyAlignment="1">
      <alignment wrapText="1"/>
    </xf>
    <xf numFmtId="164" fontId="16" fillId="2" borderId="38" xfId="0" applyNumberFormat="1" applyFont="1" applyFill="1" applyBorder="1" applyAlignment="1">
      <alignment horizontal="right"/>
    </xf>
    <xf numFmtId="164" fontId="16" fillId="2" borderId="39" xfId="0" applyNumberFormat="1" applyFont="1" applyFill="1" applyBorder="1" applyAlignment="1">
      <alignment horizontal="right"/>
    </xf>
    <xf numFmtId="49" fontId="7" fillId="2" borderId="40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 applyProtection="1">
      <alignment horizontal="center" vertical="center" wrapText="1"/>
    </xf>
    <xf numFmtId="49" fontId="7" fillId="2" borderId="26" xfId="1" applyNumberFormat="1" applyFont="1" applyFill="1" applyBorder="1" applyAlignment="1" applyProtection="1">
      <alignment horizontal="center" vertical="center" wrapText="1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>
      <alignment horizontal="center"/>
    </xf>
    <xf numFmtId="0" fontId="15" fillId="2" borderId="29" xfId="0" applyFont="1" applyFill="1" applyBorder="1" applyAlignment="1">
      <alignment horizontal="center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18" fillId="2" borderId="0" xfId="0" applyFont="1" applyFill="1" applyAlignment="1">
      <alignment horizontal="center" vertical="center" wrapText="1"/>
    </xf>
    <xf numFmtId="49" fontId="17" fillId="2" borderId="0" xfId="1" applyNumberFormat="1" applyFont="1" applyFill="1" applyBorder="1" applyAlignment="1" applyProtection="1">
      <alignment horizontal="right" vertical="center" wrapText="1"/>
    </xf>
    <xf numFmtId="49" fontId="17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275</xdr:row>
      <xdr:rowOff>0</xdr:rowOff>
    </xdr:from>
    <xdr:to>
      <xdr:col>5</xdr:col>
      <xdr:colOff>0</xdr:colOff>
      <xdr:row>275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868525" y="1263396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b" upright="1"/>
        <a:lstStyle/>
        <a:p>
          <a:pPr algn="ctr" rtl="0">
            <a:defRPr sz="1000"/>
          </a:pPr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7"/>
  <sheetViews>
    <sheetView showGridLines="0" tabSelected="1" view="pageBreakPreview" zoomScale="65" zoomScaleNormal="50" zoomScaleSheetLayoutView="50" workbookViewId="0">
      <selection activeCell="M14" sqref="M14"/>
    </sheetView>
  </sheetViews>
  <sheetFormatPr defaultRowHeight="12.75"/>
  <cols>
    <col min="1" max="2" width="6.28515625" style="2" customWidth="1"/>
    <col min="3" max="3" width="101" style="2" customWidth="1"/>
    <col min="4" max="5" width="21.7109375" style="2" customWidth="1"/>
    <col min="6" max="16384" width="9.140625" style="1"/>
  </cols>
  <sheetData>
    <row r="1" spans="1:5" ht="20.25">
      <c r="C1" s="96" t="s">
        <v>1</v>
      </c>
      <c r="D1" s="96"/>
      <c r="E1" s="96"/>
    </row>
    <row r="2" spans="1:5" ht="20.25">
      <c r="C2" s="94" t="s">
        <v>2</v>
      </c>
      <c r="D2" s="94"/>
      <c r="E2" s="94"/>
    </row>
    <row r="3" spans="1:5" ht="20.25">
      <c r="C3" s="94" t="s">
        <v>36</v>
      </c>
      <c r="D3" s="94"/>
      <c r="E3" s="94"/>
    </row>
    <row r="4" spans="1:5" ht="20.25">
      <c r="C4" s="94" t="s">
        <v>37</v>
      </c>
      <c r="D4" s="94"/>
      <c r="E4" s="94"/>
    </row>
    <row r="5" spans="1:5" ht="20.25">
      <c r="C5" s="92" t="s">
        <v>170</v>
      </c>
      <c r="D5" s="92"/>
      <c r="E5" s="92"/>
    </row>
    <row r="6" spans="1:5" ht="20.25">
      <c r="A6" s="1"/>
      <c r="B6" s="1"/>
      <c r="C6" s="52"/>
      <c r="D6" s="52"/>
      <c r="E6" s="97" t="s">
        <v>167</v>
      </c>
    </row>
    <row r="7" spans="1:5" ht="20.25">
      <c r="A7" s="1"/>
      <c r="B7" s="1"/>
      <c r="C7" s="52"/>
      <c r="D7" s="52"/>
      <c r="E7" s="52"/>
    </row>
    <row r="8" spans="1:5">
      <c r="A8" s="95" t="s">
        <v>166</v>
      </c>
      <c r="B8" s="95"/>
      <c r="C8" s="95"/>
      <c r="D8" s="95"/>
      <c r="E8" s="95"/>
    </row>
    <row r="9" spans="1:5">
      <c r="A9" s="95"/>
      <c r="B9" s="95"/>
      <c r="C9" s="95"/>
      <c r="D9" s="95"/>
      <c r="E9" s="95"/>
    </row>
    <row r="10" spans="1:5" ht="46.5" customHeight="1">
      <c r="A10" s="95"/>
      <c r="B10" s="95"/>
      <c r="C10" s="95"/>
      <c r="D10" s="95"/>
      <c r="E10" s="95"/>
    </row>
    <row r="11" spans="1:5" ht="12" customHeight="1">
      <c r="C11" s="93"/>
      <c r="D11" s="93"/>
      <c r="E11" s="93"/>
    </row>
    <row r="12" spans="1:5" ht="8.25" customHeight="1" thickBot="1">
      <c r="C12" s="3"/>
      <c r="D12" s="4"/>
      <c r="E12" s="4"/>
    </row>
    <row r="13" spans="1:5" ht="13.5" hidden="1" thickBot="1"/>
    <row r="14" spans="1:5" ht="255">
      <c r="A14" s="85" t="s">
        <v>3</v>
      </c>
      <c r="B14" s="86"/>
      <c r="C14" s="5" t="s">
        <v>4</v>
      </c>
      <c r="D14" s="84" t="s">
        <v>169</v>
      </c>
      <c r="E14" s="6" t="s">
        <v>168</v>
      </c>
    </row>
    <row r="15" spans="1:5" ht="13.5" thickBot="1">
      <c r="A15" s="87">
        <v>1</v>
      </c>
      <c r="B15" s="88"/>
      <c r="C15" s="83">
        <v>2</v>
      </c>
      <c r="D15" s="62" t="s">
        <v>5</v>
      </c>
      <c r="E15" s="62" t="s">
        <v>6</v>
      </c>
    </row>
    <row r="16" spans="1:5" ht="57.75" thickTop="1" thickBot="1">
      <c r="A16" s="37" t="s">
        <v>7</v>
      </c>
      <c r="B16" s="37"/>
      <c r="C16" s="53" t="s">
        <v>34</v>
      </c>
      <c r="D16" s="76">
        <f>D17+D76++D83+D110+D156+D222+D250+D262+D270</f>
        <v>51304.6</v>
      </c>
      <c r="E16" s="77">
        <v>46222.7</v>
      </c>
    </row>
    <row r="17" spans="1:5" ht="18.75">
      <c r="A17" s="89"/>
      <c r="B17" s="38"/>
      <c r="C17" s="74" t="s">
        <v>8</v>
      </c>
      <c r="D17" s="75">
        <f>D18+D43+D48+D53</f>
        <v>12930.9</v>
      </c>
      <c r="E17" s="75">
        <v>11094.5</v>
      </c>
    </row>
    <row r="18" spans="1:5" ht="56.25">
      <c r="A18" s="89"/>
      <c r="B18" s="38"/>
      <c r="C18" s="7" t="s">
        <v>9</v>
      </c>
      <c r="D18" s="63">
        <f>D19+D35</f>
        <v>11722.4</v>
      </c>
      <c r="E18" s="63">
        <v>10222.5</v>
      </c>
    </row>
    <row r="19" spans="1:5" ht="18.75">
      <c r="A19" s="89"/>
      <c r="B19" s="38"/>
      <c r="C19" s="8" t="s">
        <v>38</v>
      </c>
      <c r="D19" s="63">
        <f>D20+D29+D32</f>
        <v>11281.9</v>
      </c>
      <c r="E19" s="63">
        <v>9782</v>
      </c>
    </row>
    <row r="20" spans="1:5" ht="37.5">
      <c r="A20" s="89"/>
      <c r="B20" s="38"/>
      <c r="C20" s="8" t="s">
        <v>39</v>
      </c>
      <c r="D20" s="63">
        <f>D21+D23+D25</f>
        <v>9573.6</v>
      </c>
      <c r="E20" s="63">
        <v>8201.7999999999993</v>
      </c>
    </row>
    <row r="21" spans="1:5" ht="37.5">
      <c r="A21" s="89"/>
      <c r="B21" s="38"/>
      <c r="C21" s="9" t="s">
        <v>143</v>
      </c>
      <c r="D21" s="63">
        <f>D22</f>
        <v>5778</v>
      </c>
      <c r="E21" s="63">
        <v>5539.8</v>
      </c>
    </row>
    <row r="22" spans="1:5" ht="18.75">
      <c r="A22" s="89"/>
      <c r="B22" s="38"/>
      <c r="C22" s="54" t="s">
        <v>55</v>
      </c>
      <c r="D22" s="64">
        <f>5981.7+200-403.7</f>
        <v>5778</v>
      </c>
      <c r="E22" s="64">
        <v>5539.8</v>
      </c>
    </row>
    <row r="23" spans="1:5" ht="56.25">
      <c r="A23" s="89"/>
      <c r="B23" s="38"/>
      <c r="C23" s="9" t="s">
        <v>144</v>
      </c>
      <c r="D23" s="63">
        <f>D24</f>
        <v>1641.8</v>
      </c>
      <c r="E23" s="63">
        <v>1177</v>
      </c>
    </row>
    <row r="24" spans="1:5" ht="18.75">
      <c r="A24" s="89"/>
      <c r="B24" s="38"/>
      <c r="C24" s="54" t="s">
        <v>55</v>
      </c>
      <c r="D24" s="64">
        <f>1622.8+50-31</f>
        <v>1641.8</v>
      </c>
      <c r="E24" s="64">
        <v>1177</v>
      </c>
    </row>
    <row r="25" spans="1:5" ht="37.5">
      <c r="A25" s="89"/>
      <c r="B25" s="38"/>
      <c r="C25" s="10" t="s">
        <v>145</v>
      </c>
      <c r="D25" s="65">
        <f>D26+D27+D28</f>
        <v>2153.8000000000002</v>
      </c>
      <c r="E25" s="65">
        <v>1484.9</v>
      </c>
    </row>
    <row r="26" spans="1:5" ht="18.75">
      <c r="A26" s="89"/>
      <c r="B26" s="38"/>
      <c r="C26" s="55" t="s">
        <v>55</v>
      </c>
      <c r="D26" s="66">
        <v>14.3</v>
      </c>
      <c r="E26" s="66">
        <v>11.8</v>
      </c>
    </row>
    <row r="27" spans="1:5" ht="36">
      <c r="A27" s="89"/>
      <c r="B27" s="38"/>
      <c r="C27" s="35" t="s">
        <v>56</v>
      </c>
      <c r="D27" s="64">
        <f>2122.1+30-10-62.1</f>
        <v>2080</v>
      </c>
      <c r="E27" s="64">
        <v>1423.5</v>
      </c>
    </row>
    <row r="28" spans="1:5" ht="18.75">
      <c r="A28" s="89"/>
      <c r="B28" s="38"/>
      <c r="C28" s="49" t="s">
        <v>57</v>
      </c>
      <c r="D28" s="64">
        <f>49.5+10</f>
        <v>59.5</v>
      </c>
      <c r="E28" s="64">
        <v>49.7</v>
      </c>
    </row>
    <row r="29" spans="1:5" ht="18.75">
      <c r="A29" s="89"/>
      <c r="B29" s="38"/>
      <c r="C29" s="11" t="s">
        <v>40</v>
      </c>
      <c r="D29" s="67">
        <f>D30</f>
        <v>1707.2999999999997</v>
      </c>
      <c r="E29" s="67">
        <v>1579.3</v>
      </c>
    </row>
    <row r="30" spans="1:5" ht="37.5">
      <c r="A30" s="89"/>
      <c r="B30" s="38"/>
      <c r="C30" s="9" t="s">
        <v>146</v>
      </c>
      <c r="D30" s="65">
        <f>D31</f>
        <v>1707.2999999999997</v>
      </c>
      <c r="E30" s="65">
        <v>1579.3</v>
      </c>
    </row>
    <row r="31" spans="1:5" ht="18.75">
      <c r="A31" s="89"/>
      <c r="B31" s="38"/>
      <c r="C31" s="54" t="s">
        <v>55</v>
      </c>
      <c r="D31" s="64">
        <f>1254.6+104.1+0.1+348.5</f>
        <v>1707.2999999999997</v>
      </c>
      <c r="E31" s="64">
        <v>1579.3</v>
      </c>
    </row>
    <row r="32" spans="1:5" ht="56.25">
      <c r="A32" s="89"/>
      <c r="B32" s="38"/>
      <c r="C32" s="12" t="s">
        <v>41</v>
      </c>
      <c r="D32" s="68">
        <f>D33</f>
        <v>1</v>
      </c>
      <c r="E32" s="68">
        <v>1</v>
      </c>
    </row>
    <row r="33" spans="1:5" ht="56.25">
      <c r="A33" s="89"/>
      <c r="B33" s="38"/>
      <c r="C33" s="13" t="s">
        <v>147</v>
      </c>
      <c r="D33" s="68">
        <f>D34</f>
        <v>1</v>
      </c>
      <c r="E33" s="68">
        <v>1</v>
      </c>
    </row>
    <row r="34" spans="1:5" ht="36">
      <c r="A34" s="89"/>
      <c r="B34" s="38"/>
      <c r="C34" s="35" t="s">
        <v>56</v>
      </c>
      <c r="D34" s="66">
        <v>1</v>
      </c>
      <c r="E34" s="66">
        <v>1</v>
      </c>
    </row>
    <row r="35" spans="1:5" ht="18.75">
      <c r="A35" s="89"/>
      <c r="B35" s="38"/>
      <c r="C35" s="8" t="s">
        <v>42</v>
      </c>
      <c r="D35" s="68">
        <f>D36</f>
        <v>440.5</v>
      </c>
      <c r="E35" s="68">
        <v>440.5</v>
      </c>
    </row>
    <row r="36" spans="1:5" ht="18.75">
      <c r="A36" s="89"/>
      <c r="B36" s="38"/>
      <c r="C36" s="8" t="s">
        <v>43</v>
      </c>
      <c r="D36" s="68">
        <f>D37+D39+D41</f>
        <v>440.5</v>
      </c>
      <c r="E36" s="68">
        <v>440.5</v>
      </c>
    </row>
    <row r="37" spans="1:5" ht="37.5">
      <c r="A37" s="89"/>
      <c r="B37" s="38"/>
      <c r="C37" s="9" t="s">
        <v>63</v>
      </c>
      <c r="D37" s="63">
        <f>D38</f>
        <v>131.19999999999999</v>
      </c>
      <c r="E37" s="63">
        <v>131.19999999999999</v>
      </c>
    </row>
    <row r="38" spans="1:5" ht="18.75">
      <c r="A38" s="89"/>
      <c r="B38" s="38"/>
      <c r="C38" s="14" t="s">
        <v>44</v>
      </c>
      <c r="D38" s="64">
        <v>131.19999999999999</v>
      </c>
      <c r="E38" s="64">
        <v>131.19999999999999</v>
      </c>
    </row>
    <row r="39" spans="1:5" ht="37.5">
      <c r="A39" s="89"/>
      <c r="B39" s="38"/>
      <c r="C39" s="9" t="s">
        <v>64</v>
      </c>
      <c r="D39" s="63">
        <f>D40</f>
        <v>99.3</v>
      </c>
      <c r="E39" s="63">
        <v>99.3</v>
      </c>
    </row>
    <row r="40" spans="1:5" ht="18.75">
      <c r="A40" s="89"/>
      <c r="B40" s="38"/>
      <c r="C40" s="14" t="s">
        <v>44</v>
      </c>
      <c r="D40" s="64">
        <v>99.3</v>
      </c>
      <c r="E40" s="64">
        <v>99.3</v>
      </c>
    </row>
    <row r="41" spans="1:5" ht="37.5">
      <c r="A41" s="89"/>
      <c r="B41" s="38"/>
      <c r="C41" s="15" t="s">
        <v>65</v>
      </c>
      <c r="D41" s="63">
        <f>D42</f>
        <v>210</v>
      </c>
      <c r="E41" s="63">
        <v>210</v>
      </c>
    </row>
    <row r="42" spans="1:5" ht="18.75">
      <c r="A42" s="89"/>
      <c r="B42" s="38"/>
      <c r="C42" s="16" t="s">
        <v>44</v>
      </c>
      <c r="D42" s="64">
        <v>210</v>
      </c>
      <c r="E42" s="64">
        <v>210</v>
      </c>
    </row>
    <row r="43" spans="1:5" ht="56.25">
      <c r="A43" s="89"/>
      <c r="B43" s="38"/>
      <c r="C43" s="17" t="s">
        <v>135</v>
      </c>
      <c r="D43" s="63">
        <f>D44</f>
        <v>104.5</v>
      </c>
      <c r="E43" s="63">
        <v>104.5</v>
      </c>
    </row>
    <row r="44" spans="1:5" ht="18.75">
      <c r="A44" s="89"/>
      <c r="B44" s="38"/>
      <c r="C44" s="18" t="s">
        <v>42</v>
      </c>
      <c r="D44" s="68">
        <f>D45</f>
        <v>104.5</v>
      </c>
      <c r="E44" s="68">
        <v>104.5</v>
      </c>
    </row>
    <row r="45" spans="1:5" ht="18.75">
      <c r="A45" s="89"/>
      <c r="B45" s="38"/>
      <c r="C45" s="8" t="s">
        <v>43</v>
      </c>
      <c r="D45" s="68">
        <f>D46</f>
        <v>104.5</v>
      </c>
      <c r="E45" s="68">
        <v>104.5</v>
      </c>
    </row>
    <row r="46" spans="1:5" ht="37.5">
      <c r="A46" s="89"/>
      <c r="B46" s="38"/>
      <c r="C46" s="19" t="s">
        <v>66</v>
      </c>
      <c r="D46" s="68">
        <f>D47</f>
        <v>104.5</v>
      </c>
      <c r="E46" s="68">
        <v>104.5</v>
      </c>
    </row>
    <row r="47" spans="1:5" ht="18.75">
      <c r="A47" s="89"/>
      <c r="B47" s="38"/>
      <c r="C47" s="14" t="s">
        <v>44</v>
      </c>
      <c r="D47" s="66">
        <v>104.5</v>
      </c>
      <c r="E47" s="66">
        <v>104.5</v>
      </c>
    </row>
    <row r="48" spans="1:5" ht="18.75">
      <c r="A48" s="89"/>
      <c r="B48" s="38"/>
      <c r="C48" s="11" t="s">
        <v>11</v>
      </c>
      <c r="D48" s="63">
        <f>D49</f>
        <v>220</v>
      </c>
      <c r="E48" s="63">
        <v>0</v>
      </c>
    </row>
    <row r="49" spans="1:5" ht="18.75">
      <c r="A49" s="89"/>
      <c r="B49" s="38"/>
      <c r="C49" s="18" t="s">
        <v>42</v>
      </c>
      <c r="D49" s="63">
        <f>D50</f>
        <v>220</v>
      </c>
      <c r="E49" s="63">
        <v>0</v>
      </c>
    </row>
    <row r="50" spans="1:5" ht="18.75">
      <c r="A50" s="89"/>
      <c r="B50" s="38"/>
      <c r="C50" s="8" t="s">
        <v>43</v>
      </c>
      <c r="D50" s="63">
        <f>D51</f>
        <v>220</v>
      </c>
      <c r="E50" s="63">
        <v>0</v>
      </c>
    </row>
    <row r="51" spans="1:5" ht="18.75">
      <c r="A51" s="89"/>
      <c r="B51" s="38"/>
      <c r="C51" s="20" t="s">
        <v>67</v>
      </c>
      <c r="D51" s="63">
        <f>D52</f>
        <v>220</v>
      </c>
      <c r="E51" s="63">
        <v>0</v>
      </c>
    </row>
    <row r="52" spans="1:5" ht="18.75">
      <c r="A52" s="89"/>
      <c r="B52" s="38"/>
      <c r="C52" s="21" t="s">
        <v>30</v>
      </c>
      <c r="D52" s="64">
        <v>220</v>
      </c>
      <c r="E52" s="64">
        <v>0</v>
      </c>
    </row>
    <row r="53" spans="1:5" ht="18.75">
      <c r="A53" s="89"/>
      <c r="B53" s="38"/>
      <c r="C53" s="11" t="s">
        <v>12</v>
      </c>
      <c r="D53" s="63">
        <f>D58+D54</f>
        <v>884</v>
      </c>
      <c r="E53" s="63">
        <v>767.4</v>
      </c>
    </row>
    <row r="54" spans="1:5" ht="75">
      <c r="A54" s="89"/>
      <c r="B54" s="38"/>
      <c r="C54" s="11" t="s">
        <v>118</v>
      </c>
      <c r="D54" s="63">
        <f>D55</f>
        <v>19.699999999999989</v>
      </c>
      <c r="E54" s="63">
        <v>19.7</v>
      </c>
    </row>
    <row r="55" spans="1:5" ht="37.5">
      <c r="A55" s="89"/>
      <c r="B55" s="38"/>
      <c r="C55" s="22" t="s">
        <v>120</v>
      </c>
      <c r="D55" s="63">
        <f>D56</f>
        <v>19.699999999999989</v>
      </c>
      <c r="E55" s="63">
        <v>19.7</v>
      </c>
    </row>
    <row r="56" spans="1:5" ht="18.75">
      <c r="A56" s="89"/>
      <c r="B56" s="38"/>
      <c r="C56" s="9" t="s">
        <v>119</v>
      </c>
      <c r="D56" s="63">
        <f>D57</f>
        <v>19.699999999999989</v>
      </c>
      <c r="E56" s="63">
        <v>19.7</v>
      </c>
    </row>
    <row r="57" spans="1:5" ht="36">
      <c r="A57" s="89"/>
      <c r="B57" s="38"/>
      <c r="C57" s="35" t="s">
        <v>56</v>
      </c>
      <c r="D57" s="64">
        <f>200-180.3</f>
        <v>19.699999999999989</v>
      </c>
      <c r="E57" s="64">
        <v>19.7</v>
      </c>
    </row>
    <row r="58" spans="1:5" ht="18.75">
      <c r="A58" s="89"/>
      <c r="B58" s="38"/>
      <c r="C58" s="18" t="s">
        <v>42</v>
      </c>
      <c r="D58" s="65">
        <f>D59</f>
        <v>864.3</v>
      </c>
      <c r="E58" s="65">
        <v>747.7</v>
      </c>
    </row>
    <row r="59" spans="1:5" ht="18.75">
      <c r="A59" s="89"/>
      <c r="B59" s="38"/>
      <c r="C59" s="8" t="s">
        <v>43</v>
      </c>
      <c r="D59" s="65">
        <f>D62+D66+D68+D70+D72+D74+D64+D60</f>
        <v>864.3</v>
      </c>
      <c r="E59" s="65">
        <v>747.7</v>
      </c>
    </row>
    <row r="60" spans="1:5" ht="37.5">
      <c r="A60" s="89"/>
      <c r="B60" s="38"/>
      <c r="C60" s="30" t="s">
        <v>163</v>
      </c>
      <c r="D60" s="65">
        <f>D61</f>
        <v>100</v>
      </c>
      <c r="E60" s="65">
        <v>100</v>
      </c>
    </row>
    <row r="61" spans="1:5" ht="54">
      <c r="A61" s="89"/>
      <c r="B61" s="38"/>
      <c r="C61" s="14" t="s">
        <v>158</v>
      </c>
      <c r="D61" s="66">
        <v>100</v>
      </c>
      <c r="E61" s="66">
        <v>100</v>
      </c>
    </row>
    <row r="62" spans="1:5" ht="37.5">
      <c r="A62" s="89"/>
      <c r="B62" s="38"/>
      <c r="C62" s="20" t="s">
        <v>69</v>
      </c>
      <c r="D62" s="65">
        <f>D63</f>
        <v>60</v>
      </c>
      <c r="E62" s="65">
        <v>42.5</v>
      </c>
    </row>
    <row r="63" spans="1:5" ht="18.75">
      <c r="A63" s="89"/>
      <c r="B63" s="38"/>
      <c r="C63" s="49" t="s">
        <v>123</v>
      </c>
      <c r="D63" s="64">
        <f>30+30</f>
        <v>60</v>
      </c>
      <c r="E63" s="64">
        <v>42.5</v>
      </c>
    </row>
    <row r="64" spans="1:5" ht="37.5">
      <c r="A64" s="89"/>
      <c r="B64" s="38"/>
      <c r="C64" s="9" t="s">
        <v>138</v>
      </c>
      <c r="D64" s="68">
        <f>D65</f>
        <v>304.89999999999998</v>
      </c>
      <c r="E64" s="68">
        <v>304.89999999999998</v>
      </c>
    </row>
    <row r="65" spans="1:5" ht="36">
      <c r="A65" s="89"/>
      <c r="B65" s="38"/>
      <c r="C65" s="14" t="s">
        <v>56</v>
      </c>
      <c r="D65" s="64">
        <f>367.4-62.5</f>
        <v>304.89999999999998</v>
      </c>
      <c r="E65" s="64">
        <v>304.89999999999998</v>
      </c>
    </row>
    <row r="66" spans="1:5" ht="18.75">
      <c r="A66" s="89"/>
      <c r="B66" s="38"/>
      <c r="C66" s="9" t="s">
        <v>70</v>
      </c>
      <c r="D66" s="63">
        <f>D67</f>
        <v>53.9</v>
      </c>
      <c r="E66" s="63">
        <v>29.1</v>
      </c>
    </row>
    <row r="67" spans="1:5" ht="36">
      <c r="A67" s="89"/>
      <c r="B67" s="38"/>
      <c r="C67" s="35" t="s">
        <v>56</v>
      </c>
      <c r="D67" s="64">
        <f>33.9+20</f>
        <v>53.9</v>
      </c>
      <c r="E67" s="64">
        <v>29.1</v>
      </c>
    </row>
    <row r="68" spans="1:5" ht="37.5">
      <c r="A68" s="89"/>
      <c r="B68" s="38"/>
      <c r="C68" s="9" t="s">
        <v>71</v>
      </c>
      <c r="D68" s="63">
        <f>D69</f>
        <v>3.3</v>
      </c>
      <c r="E68" s="63">
        <v>3.3</v>
      </c>
    </row>
    <row r="69" spans="1:5" ht="36">
      <c r="A69" s="89"/>
      <c r="B69" s="38"/>
      <c r="C69" s="35" t="s">
        <v>56</v>
      </c>
      <c r="D69" s="64">
        <f>3+0.3</f>
        <v>3.3</v>
      </c>
      <c r="E69" s="64">
        <v>3.3</v>
      </c>
    </row>
    <row r="70" spans="1:5" ht="37.5">
      <c r="A70" s="89"/>
      <c r="B70" s="38"/>
      <c r="C70" s="9" t="s">
        <v>72</v>
      </c>
      <c r="D70" s="63">
        <f>D71</f>
        <v>100</v>
      </c>
      <c r="E70" s="63">
        <v>27</v>
      </c>
    </row>
    <row r="71" spans="1:5" ht="36">
      <c r="A71" s="89"/>
      <c r="B71" s="38"/>
      <c r="C71" s="35" t="s">
        <v>56</v>
      </c>
      <c r="D71" s="64">
        <v>100</v>
      </c>
      <c r="E71" s="64">
        <v>27</v>
      </c>
    </row>
    <row r="72" spans="1:5" ht="37.5">
      <c r="A72" s="89"/>
      <c r="B72" s="38"/>
      <c r="C72" s="9" t="s">
        <v>73</v>
      </c>
      <c r="D72" s="65">
        <f>D73</f>
        <v>100</v>
      </c>
      <c r="E72" s="65">
        <v>27</v>
      </c>
    </row>
    <row r="73" spans="1:5" ht="36">
      <c r="A73" s="89"/>
      <c r="B73" s="38"/>
      <c r="C73" s="35" t="s">
        <v>56</v>
      </c>
      <c r="D73" s="64">
        <v>100</v>
      </c>
      <c r="E73" s="64">
        <v>27</v>
      </c>
    </row>
    <row r="74" spans="1:5" ht="37.5">
      <c r="A74" s="89"/>
      <c r="B74" s="38"/>
      <c r="C74" s="19" t="s">
        <v>74</v>
      </c>
      <c r="D74" s="68">
        <f>D75</f>
        <v>142.19999999999999</v>
      </c>
      <c r="E74" s="68">
        <v>142.19999999999999</v>
      </c>
    </row>
    <row r="75" spans="1:5" ht="18.75">
      <c r="A75" s="89"/>
      <c r="B75" s="38"/>
      <c r="C75" s="14" t="s">
        <v>44</v>
      </c>
      <c r="D75" s="66">
        <v>142.19999999999999</v>
      </c>
      <c r="E75" s="66">
        <v>142.19999999999999</v>
      </c>
    </row>
    <row r="76" spans="1:5" ht="18.75">
      <c r="A76" s="89"/>
      <c r="B76" s="38"/>
      <c r="C76" s="47" t="s">
        <v>13</v>
      </c>
      <c r="D76" s="63">
        <f>D77</f>
        <v>233.70000000000002</v>
      </c>
      <c r="E76" s="63">
        <v>233.7</v>
      </c>
    </row>
    <row r="77" spans="1:5" ht="18.75">
      <c r="A77" s="89"/>
      <c r="B77" s="38"/>
      <c r="C77" s="8" t="s">
        <v>14</v>
      </c>
      <c r="D77" s="63">
        <f>D78</f>
        <v>233.70000000000002</v>
      </c>
      <c r="E77" s="63">
        <v>233.7</v>
      </c>
    </row>
    <row r="78" spans="1:5" ht="18.75">
      <c r="A78" s="89"/>
      <c r="B78" s="38"/>
      <c r="C78" s="8" t="s">
        <v>42</v>
      </c>
      <c r="D78" s="63">
        <f>D79</f>
        <v>233.70000000000002</v>
      </c>
      <c r="E78" s="63">
        <v>233.7</v>
      </c>
    </row>
    <row r="79" spans="1:5" ht="18.75">
      <c r="A79" s="89"/>
      <c r="B79" s="38"/>
      <c r="C79" s="8" t="s">
        <v>43</v>
      </c>
      <c r="D79" s="63">
        <f>D80</f>
        <v>233.70000000000002</v>
      </c>
      <c r="E79" s="63">
        <v>233.7</v>
      </c>
    </row>
    <row r="80" spans="1:5" ht="37.5">
      <c r="A80" s="89"/>
      <c r="B80" s="38"/>
      <c r="C80" s="56" t="s">
        <v>165</v>
      </c>
      <c r="D80" s="67">
        <f>D81+D82</f>
        <v>233.70000000000002</v>
      </c>
      <c r="E80" s="67">
        <v>233.7</v>
      </c>
    </row>
    <row r="81" spans="1:5" ht="18.75">
      <c r="A81" s="89"/>
      <c r="B81" s="38"/>
      <c r="C81" s="55" t="s">
        <v>55</v>
      </c>
      <c r="D81" s="66">
        <f>223.5+0.9</f>
        <v>224.4</v>
      </c>
      <c r="E81" s="66">
        <v>224.4</v>
      </c>
    </row>
    <row r="82" spans="1:5" ht="36">
      <c r="A82" s="89"/>
      <c r="B82" s="38"/>
      <c r="C82" s="49" t="s">
        <v>56</v>
      </c>
      <c r="D82" s="66">
        <f>10.2-0.9</f>
        <v>9.2999999999999989</v>
      </c>
      <c r="E82" s="66">
        <v>9.3000000000000007</v>
      </c>
    </row>
    <row r="83" spans="1:5" ht="37.5">
      <c r="A83" s="89"/>
      <c r="B83" s="38"/>
      <c r="C83" s="23" t="s">
        <v>15</v>
      </c>
      <c r="D83" s="63">
        <f>D84+D98+D104</f>
        <v>198</v>
      </c>
      <c r="E83" s="63">
        <v>112.3</v>
      </c>
    </row>
    <row r="84" spans="1:5" ht="37.5">
      <c r="A84" s="89"/>
      <c r="B84" s="38"/>
      <c r="C84" s="11" t="s">
        <v>136</v>
      </c>
      <c r="D84" s="63">
        <f>D85</f>
        <v>43</v>
      </c>
      <c r="E84" s="63">
        <v>43</v>
      </c>
    </row>
    <row r="85" spans="1:5" ht="112.5">
      <c r="A85" s="89"/>
      <c r="B85" s="38"/>
      <c r="C85" s="22" t="s">
        <v>75</v>
      </c>
      <c r="D85" s="63">
        <f>D86</f>
        <v>43</v>
      </c>
      <c r="E85" s="63">
        <v>43</v>
      </c>
    </row>
    <row r="86" spans="1:5" ht="75">
      <c r="A86" s="89"/>
      <c r="B86" s="38"/>
      <c r="C86" s="22" t="s">
        <v>76</v>
      </c>
      <c r="D86" s="63">
        <f>D87+D92+D95</f>
        <v>43</v>
      </c>
      <c r="E86" s="63">
        <v>43</v>
      </c>
    </row>
    <row r="87" spans="1:5" ht="56.25">
      <c r="A87" s="89"/>
      <c r="B87" s="38"/>
      <c r="C87" s="22" t="s">
        <v>83</v>
      </c>
      <c r="D87" s="63">
        <f>D88+D90</f>
        <v>0</v>
      </c>
      <c r="E87" s="63">
        <v>0</v>
      </c>
    </row>
    <row r="88" spans="1:5" ht="37.5">
      <c r="A88" s="89"/>
      <c r="B88" s="38"/>
      <c r="C88" s="24" t="s">
        <v>79</v>
      </c>
      <c r="D88" s="65">
        <f>D89</f>
        <v>0</v>
      </c>
      <c r="E88" s="65">
        <v>0</v>
      </c>
    </row>
    <row r="89" spans="1:5" ht="36">
      <c r="A89" s="89"/>
      <c r="B89" s="38"/>
      <c r="C89" s="49" t="s">
        <v>56</v>
      </c>
      <c r="D89" s="64">
        <f>330-300-30</f>
        <v>0</v>
      </c>
      <c r="E89" s="64">
        <v>0</v>
      </c>
    </row>
    <row r="90" spans="1:5" ht="18.75">
      <c r="A90" s="89"/>
      <c r="B90" s="38"/>
      <c r="C90" s="24" t="s">
        <v>153</v>
      </c>
      <c r="D90" s="65">
        <f>D91</f>
        <v>0</v>
      </c>
      <c r="E90" s="65">
        <v>0</v>
      </c>
    </row>
    <row r="91" spans="1:5" ht="36">
      <c r="A91" s="89"/>
      <c r="B91" s="38"/>
      <c r="C91" s="49" t="s">
        <v>56</v>
      </c>
      <c r="D91" s="64">
        <f>300-300</f>
        <v>0</v>
      </c>
      <c r="E91" s="64">
        <v>0</v>
      </c>
    </row>
    <row r="92" spans="1:5" ht="36">
      <c r="A92" s="89"/>
      <c r="B92" s="38"/>
      <c r="C92" s="25" t="s">
        <v>82</v>
      </c>
      <c r="D92" s="67">
        <f>D93</f>
        <v>0</v>
      </c>
      <c r="E92" s="67">
        <v>0</v>
      </c>
    </row>
    <row r="93" spans="1:5" ht="37.5">
      <c r="A93" s="89"/>
      <c r="B93" s="38"/>
      <c r="C93" s="48" t="s">
        <v>81</v>
      </c>
      <c r="D93" s="65">
        <f>D94</f>
        <v>0</v>
      </c>
      <c r="E93" s="65">
        <v>0</v>
      </c>
    </row>
    <row r="94" spans="1:5" ht="36">
      <c r="A94" s="89"/>
      <c r="B94" s="38"/>
      <c r="C94" s="49" t="s">
        <v>56</v>
      </c>
      <c r="D94" s="64">
        <f>100-100</f>
        <v>0</v>
      </c>
      <c r="E94" s="64">
        <v>0</v>
      </c>
    </row>
    <row r="95" spans="1:5" ht="36">
      <c r="A95" s="89"/>
      <c r="B95" s="38"/>
      <c r="C95" s="25" t="s">
        <v>84</v>
      </c>
      <c r="D95" s="67">
        <f>D96</f>
        <v>43</v>
      </c>
      <c r="E95" s="67">
        <v>43</v>
      </c>
    </row>
    <row r="96" spans="1:5" ht="75">
      <c r="A96" s="89"/>
      <c r="B96" s="38"/>
      <c r="C96" s="26" t="s">
        <v>80</v>
      </c>
      <c r="D96" s="68">
        <f>D97</f>
        <v>43</v>
      </c>
      <c r="E96" s="68">
        <v>43</v>
      </c>
    </row>
    <row r="97" spans="1:5" ht="18.75">
      <c r="A97" s="89"/>
      <c r="B97" s="38"/>
      <c r="C97" s="14" t="s">
        <v>44</v>
      </c>
      <c r="D97" s="66">
        <v>43</v>
      </c>
      <c r="E97" s="66">
        <v>43</v>
      </c>
    </row>
    <row r="98" spans="1:5" ht="18.75">
      <c r="A98" s="89"/>
      <c r="B98" s="38"/>
      <c r="C98" s="7" t="s">
        <v>16</v>
      </c>
      <c r="D98" s="63">
        <f>D99</f>
        <v>105</v>
      </c>
      <c r="E98" s="63">
        <v>50.8</v>
      </c>
    </row>
    <row r="99" spans="1:5" ht="112.5">
      <c r="A99" s="89"/>
      <c r="B99" s="38"/>
      <c r="C99" s="27" t="s">
        <v>75</v>
      </c>
      <c r="D99" s="63">
        <f>D100</f>
        <v>105</v>
      </c>
      <c r="E99" s="63">
        <v>50.8</v>
      </c>
    </row>
    <row r="100" spans="1:5" ht="75">
      <c r="A100" s="89"/>
      <c r="B100" s="38"/>
      <c r="C100" s="27" t="s">
        <v>77</v>
      </c>
      <c r="D100" s="63">
        <f>D102</f>
        <v>105</v>
      </c>
      <c r="E100" s="63">
        <v>50.8</v>
      </c>
    </row>
    <row r="101" spans="1:5" ht="18.75">
      <c r="A101" s="89"/>
      <c r="B101" s="38"/>
      <c r="C101" s="28" t="s">
        <v>86</v>
      </c>
      <c r="D101" s="63">
        <f>D102</f>
        <v>105</v>
      </c>
      <c r="E101" s="63">
        <v>50.8</v>
      </c>
    </row>
    <row r="102" spans="1:5" ht="37.5">
      <c r="A102" s="89"/>
      <c r="B102" s="38"/>
      <c r="C102" s="31" t="s">
        <v>85</v>
      </c>
      <c r="D102" s="63">
        <f>D103</f>
        <v>105</v>
      </c>
      <c r="E102" s="63">
        <v>50.8</v>
      </c>
    </row>
    <row r="103" spans="1:5" ht="36">
      <c r="A103" s="89"/>
      <c r="B103" s="38"/>
      <c r="C103" s="49" t="s">
        <v>56</v>
      </c>
      <c r="D103" s="64">
        <f>105+5-5</f>
        <v>105</v>
      </c>
      <c r="E103" s="64">
        <v>50.8</v>
      </c>
    </row>
    <row r="104" spans="1:5" ht="18.75">
      <c r="A104" s="89"/>
      <c r="B104" s="38"/>
      <c r="C104" s="11" t="s">
        <v>47</v>
      </c>
      <c r="D104" s="68">
        <f>D105</f>
        <v>50</v>
      </c>
      <c r="E104" s="68">
        <v>18.5</v>
      </c>
    </row>
    <row r="105" spans="1:5" ht="112.5">
      <c r="A105" s="89"/>
      <c r="B105" s="38"/>
      <c r="C105" s="27" t="s">
        <v>75</v>
      </c>
      <c r="D105" s="63">
        <f>D106</f>
        <v>50</v>
      </c>
      <c r="E105" s="63">
        <v>18.5</v>
      </c>
    </row>
    <row r="106" spans="1:5" ht="75">
      <c r="A106" s="89"/>
      <c r="B106" s="38"/>
      <c r="C106" s="27" t="s">
        <v>78</v>
      </c>
      <c r="D106" s="63">
        <f>D107</f>
        <v>50</v>
      </c>
      <c r="E106" s="63">
        <v>18.5</v>
      </c>
    </row>
    <row r="107" spans="1:5" ht="75">
      <c r="A107" s="89"/>
      <c r="B107" s="38"/>
      <c r="C107" s="28" t="s">
        <v>116</v>
      </c>
      <c r="D107" s="63">
        <f>D108</f>
        <v>50</v>
      </c>
      <c r="E107" s="63">
        <v>18.5</v>
      </c>
    </row>
    <row r="108" spans="1:5" ht="56.25">
      <c r="A108" s="89"/>
      <c r="B108" s="38"/>
      <c r="C108" s="31" t="s">
        <v>117</v>
      </c>
      <c r="D108" s="63">
        <f>D109</f>
        <v>50</v>
      </c>
      <c r="E108" s="63">
        <v>18.5</v>
      </c>
    </row>
    <row r="109" spans="1:5" ht="36">
      <c r="A109" s="89"/>
      <c r="B109" s="38"/>
      <c r="C109" s="49" t="s">
        <v>56</v>
      </c>
      <c r="D109" s="64">
        <v>50</v>
      </c>
      <c r="E109" s="64">
        <v>18.5</v>
      </c>
    </row>
    <row r="110" spans="1:5" ht="18.75">
      <c r="A110" s="89"/>
      <c r="B110" s="38"/>
      <c r="C110" s="11" t="s">
        <v>17</v>
      </c>
      <c r="D110" s="63">
        <f>D111+D147</f>
        <v>2536.2000000000003</v>
      </c>
      <c r="E110" s="63">
        <v>2307.1999999999998</v>
      </c>
    </row>
    <row r="111" spans="1:5" ht="18.75">
      <c r="A111" s="89"/>
      <c r="B111" s="38"/>
      <c r="C111" s="8" t="s">
        <v>33</v>
      </c>
      <c r="D111" s="63">
        <f>D118+D112+D137+D143</f>
        <v>2275.1000000000004</v>
      </c>
      <c r="E111" s="63">
        <v>2272.1999999999998</v>
      </c>
    </row>
    <row r="112" spans="1:5" ht="93.75">
      <c r="A112" s="89"/>
      <c r="B112" s="38"/>
      <c r="C112" s="8" t="s">
        <v>87</v>
      </c>
      <c r="D112" s="63">
        <f>D113</f>
        <v>548.20000000000005</v>
      </c>
      <c r="E112" s="63">
        <v>548.20000000000005</v>
      </c>
    </row>
    <row r="113" spans="1:5" ht="56.25">
      <c r="A113" s="89"/>
      <c r="B113" s="38"/>
      <c r="C113" s="29" t="s">
        <v>88</v>
      </c>
      <c r="D113" s="63">
        <f>D114+D116</f>
        <v>548.20000000000005</v>
      </c>
      <c r="E113" s="63">
        <v>548.20000000000005</v>
      </c>
    </row>
    <row r="114" spans="1:5" ht="75">
      <c r="A114" s="89"/>
      <c r="B114" s="38"/>
      <c r="C114" s="30" t="s">
        <v>124</v>
      </c>
      <c r="D114" s="63">
        <f>D115</f>
        <v>258.89999999999998</v>
      </c>
      <c r="E114" s="63">
        <v>258.89999999999998</v>
      </c>
    </row>
    <row r="115" spans="1:5" ht="36">
      <c r="A115" s="89"/>
      <c r="B115" s="38"/>
      <c r="C115" s="49" t="s">
        <v>56</v>
      </c>
      <c r="D115" s="66">
        <v>258.89999999999998</v>
      </c>
      <c r="E115" s="66">
        <v>258.89999999999998</v>
      </c>
    </row>
    <row r="116" spans="1:5" ht="75">
      <c r="A116" s="89"/>
      <c r="B116" s="38"/>
      <c r="C116" s="30" t="s">
        <v>124</v>
      </c>
      <c r="D116" s="63">
        <f>D117</f>
        <v>289.3</v>
      </c>
      <c r="E116" s="63">
        <v>289.3</v>
      </c>
    </row>
    <row r="117" spans="1:5" ht="36">
      <c r="A117" s="89"/>
      <c r="B117" s="38"/>
      <c r="C117" s="49" t="s">
        <v>56</v>
      </c>
      <c r="D117" s="66">
        <f>321.2-31.9</f>
        <v>289.3</v>
      </c>
      <c r="E117" s="66">
        <v>289.3</v>
      </c>
    </row>
    <row r="118" spans="1:5" ht="75">
      <c r="A118" s="89"/>
      <c r="B118" s="38"/>
      <c r="C118" s="19" t="s">
        <v>45</v>
      </c>
      <c r="D118" s="63">
        <f>D119+D130</f>
        <v>1286.7</v>
      </c>
      <c r="E118" s="63">
        <v>1283.9000000000001</v>
      </c>
    </row>
    <row r="119" spans="1:5" ht="75">
      <c r="A119" s="89"/>
      <c r="B119" s="38"/>
      <c r="C119" s="22" t="s">
        <v>89</v>
      </c>
      <c r="D119" s="63">
        <f>D120</f>
        <v>519.9</v>
      </c>
      <c r="E119" s="63">
        <v>519.9</v>
      </c>
    </row>
    <row r="120" spans="1:5" ht="56.25">
      <c r="A120" s="89"/>
      <c r="B120" s="38"/>
      <c r="C120" s="29" t="s">
        <v>90</v>
      </c>
      <c r="D120" s="63">
        <f>D121+D123+D126+D128</f>
        <v>519.9</v>
      </c>
      <c r="E120" s="63">
        <v>519.9</v>
      </c>
    </row>
    <row r="121" spans="1:5" ht="18.75">
      <c r="A121" s="89"/>
      <c r="B121" s="38"/>
      <c r="C121" s="31" t="s">
        <v>131</v>
      </c>
      <c r="D121" s="67">
        <f>D122</f>
        <v>0</v>
      </c>
      <c r="E121" s="67">
        <v>0</v>
      </c>
    </row>
    <row r="122" spans="1:5" ht="36">
      <c r="A122" s="89"/>
      <c r="B122" s="38"/>
      <c r="C122" s="49" t="s">
        <v>56</v>
      </c>
      <c r="D122" s="66">
        <f>135.2-135.2</f>
        <v>0</v>
      </c>
      <c r="E122" s="66">
        <v>0</v>
      </c>
    </row>
    <row r="123" spans="1:5" ht="18.75">
      <c r="A123" s="89"/>
      <c r="B123" s="38"/>
      <c r="C123" s="31" t="s">
        <v>91</v>
      </c>
      <c r="D123" s="67">
        <f>D125+D124</f>
        <v>519.9</v>
      </c>
      <c r="E123" s="67">
        <v>519.9</v>
      </c>
    </row>
    <row r="124" spans="1:5" ht="36">
      <c r="A124" s="89"/>
      <c r="B124" s="38"/>
      <c r="C124" s="35" t="s">
        <v>56</v>
      </c>
      <c r="D124" s="66">
        <v>5.5</v>
      </c>
      <c r="E124" s="66">
        <v>5.5</v>
      </c>
    </row>
    <row r="125" spans="1:5" ht="36">
      <c r="A125" s="89"/>
      <c r="B125" s="38"/>
      <c r="C125" s="49" t="s">
        <v>56</v>
      </c>
      <c r="D125" s="66">
        <f>814.4-300</f>
        <v>514.4</v>
      </c>
      <c r="E125" s="66">
        <v>514.4</v>
      </c>
    </row>
    <row r="126" spans="1:5" ht="37.5">
      <c r="A126" s="89"/>
      <c r="B126" s="38"/>
      <c r="C126" s="31" t="s">
        <v>92</v>
      </c>
      <c r="D126" s="67">
        <f>D127</f>
        <v>0</v>
      </c>
      <c r="E126" s="67">
        <v>0</v>
      </c>
    </row>
    <row r="127" spans="1:5" ht="36">
      <c r="A127" s="89"/>
      <c r="B127" s="38"/>
      <c r="C127" s="49" t="s">
        <v>56</v>
      </c>
      <c r="D127" s="66">
        <f>50-50</f>
        <v>0</v>
      </c>
      <c r="E127" s="66">
        <v>0</v>
      </c>
    </row>
    <row r="128" spans="1:5" ht="37.5">
      <c r="A128" s="89"/>
      <c r="B128" s="38"/>
      <c r="C128" s="31" t="s">
        <v>137</v>
      </c>
      <c r="D128" s="67">
        <f>D129</f>
        <v>0</v>
      </c>
      <c r="E128" s="67">
        <v>0</v>
      </c>
    </row>
    <row r="129" spans="1:5" ht="36">
      <c r="A129" s="89"/>
      <c r="B129" s="38"/>
      <c r="C129" s="49" t="s">
        <v>56</v>
      </c>
      <c r="D129" s="66">
        <f>125-125</f>
        <v>0</v>
      </c>
      <c r="E129" s="66">
        <v>0</v>
      </c>
    </row>
    <row r="130" spans="1:5" ht="56.25">
      <c r="A130" s="89"/>
      <c r="B130" s="38"/>
      <c r="C130" s="34" t="s">
        <v>93</v>
      </c>
      <c r="D130" s="67">
        <f>D131</f>
        <v>766.80000000000007</v>
      </c>
      <c r="E130" s="67">
        <v>764.1</v>
      </c>
    </row>
    <row r="131" spans="1:5" ht="37.5">
      <c r="A131" s="89"/>
      <c r="B131" s="38"/>
      <c r="C131" s="28" t="s">
        <v>95</v>
      </c>
      <c r="D131" s="67">
        <f>D132+D135</f>
        <v>766.80000000000007</v>
      </c>
      <c r="E131" s="67">
        <v>764.1</v>
      </c>
    </row>
    <row r="132" spans="1:5" ht="18.75">
      <c r="A132" s="89"/>
      <c r="B132" s="38"/>
      <c r="C132" s="31" t="s">
        <v>94</v>
      </c>
      <c r="D132" s="68">
        <f>D134+D133</f>
        <v>671.80000000000007</v>
      </c>
      <c r="E132" s="68">
        <v>669.1</v>
      </c>
    </row>
    <row r="133" spans="1:5" ht="36">
      <c r="A133" s="89"/>
      <c r="B133" s="38"/>
      <c r="C133" s="35" t="s">
        <v>56</v>
      </c>
      <c r="D133" s="66">
        <f>1.3+436.1</f>
        <v>437.40000000000003</v>
      </c>
      <c r="E133" s="66">
        <v>434.7</v>
      </c>
    </row>
    <row r="134" spans="1:5" ht="36">
      <c r="A134" s="89"/>
      <c r="B134" s="38"/>
      <c r="C134" s="49" t="s">
        <v>56</v>
      </c>
      <c r="D134" s="66">
        <f>100+161.6-25-100+97.8</f>
        <v>234.40000000000003</v>
      </c>
      <c r="E134" s="66">
        <v>234.4</v>
      </c>
    </row>
    <row r="135" spans="1:5" ht="37.5">
      <c r="A135" s="89"/>
      <c r="B135" s="38"/>
      <c r="C135" s="31" t="s">
        <v>154</v>
      </c>
      <c r="D135" s="68">
        <f>D136</f>
        <v>95</v>
      </c>
      <c r="E135" s="68">
        <v>95</v>
      </c>
    </row>
    <row r="136" spans="1:5" ht="36">
      <c r="A136" s="89"/>
      <c r="B136" s="38"/>
      <c r="C136" s="35" t="s">
        <v>56</v>
      </c>
      <c r="D136" s="66">
        <f>200-105</f>
        <v>95</v>
      </c>
      <c r="E136" s="66">
        <v>95</v>
      </c>
    </row>
    <row r="137" spans="1:5" ht="93.75">
      <c r="A137" s="89"/>
      <c r="B137" s="38"/>
      <c r="C137" s="19" t="s">
        <v>127</v>
      </c>
      <c r="D137" s="63">
        <f>D138</f>
        <v>340.8</v>
      </c>
      <c r="E137" s="63">
        <v>340.8</v>
      </c>
    </row>
    <row r="138" spans="1:5" ht="18.75">
      <c r="A138" s="89"/>
      <c r="B138" s="38"/>
      <c r="C138" s="22" t="s">
        <v>128</v>
      </c>
      <c r="D138" s="63">
        <f>D141+D139</f>
        <v>340.8</v>
      </c>
      <c r="E138" s="63">
        <v>340.8</v>
      </c>
    </row>
    <row r="139" spans="1:5" ht="93.75">
      <c r="A139" s="89"/>
      <c r="B139" s="38"/>
      <c r="C139" s="31" t="s">
        <v>129</v>
      </c>
      <c r="D139" s="68">
        <f>D140</f>
        <v>247</v>
      </c>
      <c r="E139" s="68">
        <v>247</v>
      </c>
    </row>
    <row r="140" spans="1:5" ht="36">
      <c r="A140" s="89"/>
      <c r="B140" s="38"/>
      <c r="C140" s="49" t="s">
        <v>56</v>
      </c>
      <c r="D140" s="66">
        <v>247</v>
      </c>
      <c r="E140" s="66">
        <v>247</v>
      </c>
    </row>
    <row r="141" spans="1:5" ht="93.75">
      <c r="A141" s="89"/>
      <c r="B141" s="38"/>
      <c r="C141" s="31" t="s">
        <v>129</v>
      </c>
      <c r="D141" s="68">
        <f>D142</f>
        <v>93.8</v>
      </c>
      <c r="E141" s="68">
        <v>93.8</v>
      </c>
    </row>
    <row r="142" spans="1:5" ht="36">
      <c r="A142" s="89"/>
      <c r="B142" s="38"/>
      <c r="C142" s="49" t="s">
        <v>56</v>
      </c>
      <c r="D142" s="66">
        <f>99-5.2</f>
        <v>93.8</v>
      </c>
      <c r="E142" s="66">
        <v>93.8</v>
      </c>
    </row>
    <row r="143" spans="1:5" ht="18.75">
      <c r="A143" s="89"/>
      <c r="B143" s="38"/>
      <c r="C143" s="8" t="s">
        <v>42</v>
      </c>
      <c r="D143" s="63">
        <f>D144</f>
        <v>99.4</v>
      </c>
      <c r="E143" s="63">
        <v>99.4</v>
      </c>
    </row>
    <row r="144" spans="1:5" ht="18.75">
      <c r="A144" s="89"/>
      <c r="B144" s="38"/>
      <c r="C144" s="8" t="s">
        <v>43</v>
      </c>
      <c r="D144" s="63">
        <f>D145</f>
        <v>99.4</v>
      </c>
      <c r="E144" s="63">
        <v>99.4</v>
      </c>
    </row>
    <row r="145" spans="1:5" ht="56.25">
      <c r="A145" s="89"/>
      <c r="B145" s="38"/>
      <c r="C145" s="9" t="s">
        <v>148</v>
      </c>
      <c r="D145" s="68">
        <f>D146</f>
        <v>99.4</v>
      </c>
      <c r="E145" s="68">
        <v>99.4</v>
      </c>
    </row>
    <row r="146" spans="1:5" ht="36">
      <c r="A146" s="89"/>
      <c r="B146" s="38"/>
      <c r="C146" s="35" t="s">
        <v>56</v>
      </c>
      <c r="D146" s="66">
        <f>220-120.6</f>
        <v>99.4</v>
      </c>
      <c r="E146" s="66">
        <v>99.4</v>
      </c>
    </row>
    <row r="147" spans="1:5" ht="18.75">
      <c r="A147" s="89"/>
      <c r="B147" s="38"/>
      <c r="C147" s="10" t="s">
        <v>47</v>
      </c>
      <c r="D147" s="68">
        <f>D152+D148</f>
        <v>261.09999999999991</v>
      </c>
      <c r="E147" s="68">
        <v>35</v>
      </c>
    </row>
    <row r="148" spans="1:5" ht="75">
      <c r="A148" s="89"/>
      <c r="B148" s="38"/>
      <c r="C148" s="10" t="s">
        <v>121</v>
      </c>
      <c r="D148" s="68">
        <f>D149</f>
        <v>35</v>
      </c>
      <c r="E148" s="68">
        <v>35</v>
      </c>
    </row>
    <row r="149" spans="1:5" ht="56.25">
      <c r="A149" s="89"/>
      <c r="B149" s="38"/>
      <c r="C149" s="20" t="s">
        <v>98</v>
      </c>
      <c r="D149" s="68">
        <f>D150</f>
        <v>35</v>
      </c>
      <c r="E149" s="68">
        <v>35</v>
      </c>
    </row>
    <row r="150" spans="1:5" ht="56.25">
      <c r="A150" s="89"/>
      <c r="B150" s="38"/>
      <c r="C150" s="32" t="s">
        <v>97</v>
      </c>
      <c r="D150" s="68">
        <f>D151</f>
        <v>35</v>
      </c>
      <c r="E150" s="68">
        <v>35</v>
      </c>
    </row>
    <row r="151" spans="1:5" ht="54">
      <c r="A151" s="89"/>
      <c r="B151" s="38"/>
      <c r="C151" s="14" t="s">
        <v>96</v>
      </c>
      <c r="D151" s="64">
        <v>35</v>
      </c>
      <c r="E151" s="64">
        <v>35</v>
      </c>
    </row>
    <row r="152" spans="1:5" ht="18.75">
      <c r="A152" s="89"/>
      <c r="B152" s="38"/>
      <c r="C152" s="8" t="s">
        <v>42</v>
      </c>
      <c r="D152" s="63">
        <f>D153</f>
        <v>226.09999999999991</v>
      </c>
      <c r="E152" s="63">
        <v>0</v>
      </c>
    </row>
    <row r="153" spans="1:5" ht="18.75">
      <c r="A153" s="89"/>
      <c r="B153" s="38"/>
      <c r="C153" s="8" t="s">
        <v>43</v>
      </c>
      <c r="D153" s="63">
        <f>D154</f>
        <v>226.09999999999991</v>
      </c>
      <c r="E153" s="63">
        <v>0</v>
      </c>
    </row>
    <row r="154" spans="1:5" ht="37.5">
      <c r="A154" s="89"/>
      <c r="B154" s="38"/>
      <c r="C154" s="9" t="s">
        <v>46</v>
      </c>
      <c r="D154" s="63">
        <f>D155</f>
        <v>226.09999999999991</v>
      </c>
      <c r="E154" s="63">
        <v>0</v>
      </c>
    </row>
    <row r="155" spans="1:5" ht="36">
      <c r="A155" s="89"/>
      <c r="B155" s="38"/>
      <c r="C155" s="35" t="s">
        <v>56</v>
      </c>
      <c r="D155" s="64">
        <f>1936.1-410-1300</f>
        <v>226.09999999999991</v>
      </c>
      <c r="E155" s="64">
        <v>0</v>
      </c>
    </row>
    <row r="156" spans="1:5" ht="18.75">
      <c r="A156" s="89"/>
      <c r="B156" s="38"/>
      <c r="C156" s="11" t="s">
        <v>18</v>
      </c>
      <c r="D156" s="63">
        <f>D157+D173+D196</f>
        <v>13027.7</v>
      </c>
      <c r="E156" s="63">
        <v>12095</v>
      </c>
    </row>
    <row r="157" spans="1:5" ht="18.75">
      <c r="A157" s="89"/>
      <c r="B157" s="38"/>
      <c r="C157" s="11" t="s">
        <v>19</v>
      </c>
      <c r="D157" s="63">
        <f>D162+D158</f>
        <v>3220</v>
      </c>
      <c r="E157" s="63">
        <v>3006.1</v>
      </c>
    </row>
    <row r="158" spans="1:5" ht="75">
      <c r="A158" s="89"/>
      <c r="B158" s="38"/>
      <c r="C158" s="8" t="s">
        <v>101</v>
      </c>
      <c r="D158" s="63">
        <f>D159</f>
        <v>514.79999999999995</v>
      </c>
      <c r="E158" s="63">
        <v>514.79999999999995</v>
      </c>
    </row>
    <row r="159" spans="1:5" ht="37.5">
      <c r="A159" s="89"/>
      <c r="B159" s="38"/>
      <c r="C159" s="33" t="s">
        <v>157</v>
      </c>
      <c r="D159" s="63">
        <f>D160</f>
        <v>514.79999999999995</v>
      </c>
      <c r="E159" s="63">
        <v>514.79999999999995</v>
      </c>
    </row>
    <row r="160" spans="1:5" ht="37.5">
      <c r="A160" s="89"/>
      <c r="B160" s="38"/>
      <c r="C160" s="9" t="s">
        <v>162</v>
      </c>
      <c r="D160" s="68">
        <f>D161</f>
        <v>514.79999999999995</v>
      </c>
      <c r="E160" s="68">
        <v>514.79999999999995</v>
      </c>
    </row>
    <row r="161" spans="1:5" ht="54">
      <c r="A161" s="89"/>
      <c r="B161" s="38"/>
      <c r="C161" s="14" t="s">
        <v>158</v>
      </c>
      <c r="D161" s="66">
        <f>860-345.2</f>
        <v>514.79999999999995</v>
      </c>
      <c r="E161" s="66">
        <v>514.79999999999995</v>
      </c>
    </row>
    <row r="162" spans="1:5" ht="18.75">
      <c r="A162" s="89"/>
      <c r="B162" s="38"/>
      <c r="C162" s="8" t="s">
        <v>42</v>
      </c>
      <c r="D162" s="63">
        <f>D163</f>
        <v>2705.2</v>
      </c>
      <c r="E162" s="63">
        <v>2491.3000000000002</v>
      </c>
    </row>
    <row r="163" spans="1:5" ht="18.75">
      <c r="A163" s="89"/>
      <c r="B163" s="38"/>
      <c r="C163" s="8" t="s">
        <v>43</v>
      </c>
      <c r="D163" s="63">
        <f>D166+D168+D171+D164</f>
        <v>2705.2</v>
      </c>
      <c r="E163" s="63">
        <v>2491.3000000000002</v>
      </c>
    </row>
    <row r="164" spans="1:5" ht="37.5">
      <c r="A164" s="89"/>
      <c r="B164" s="38"/>
      <c r="C164" s="9" t="s">
        <v>155</v>
      </c>
      <c r="D164" s="68">
        <f>D165</f>
        <v>210</v>
      </c>
      <c r="E164" s="68">
        <v>0</v>
      </c>
    </row>
    <row r="165" spans="1:5" ht="36">
      <c r="A165" s="89"/>
      <c r="B165" s="38"/>
      <c r="C165" s="35" t="s">
        <v>156</v>
      </c>
      <c r="D165" s="66">
        <v>210</v>
      </c>
      <c r="E165" s="66">
        <v>0</v>
      </c>
    </row>
    <row r="166" spans="1:5" ht="18.75">
      <c r="A166" s="89"/>
      <c r="B166" s="38"/>
      <c r="C166" s="9" t="s">
        <v>99</v>
      </c>
      <c r="D166" s="68">
        <f>D167</f>
        <v>987.8</v>
      </c>
      <c r="E166" s="68">
        <v>983.9</v>
      </c>
    </row>
    <row r="167" spans="1:5" ht="36">
      <c r="A167" s="89"/>
      <c r="B167" s="38"/>
      <c r="C167" s="35" t="s">
        <v>56</v>
      </c>
      <c r="D167" s="66">
        <v>987.8</v>
      </c>
      <c r="E167" s="66">
        <v>983.9</v>
      </c>
    </row>
    <row r="168" spans="1:5" ht="37.5">
      <c r="A168" s="89"/>
      <c r="B168" s="38"/>
      <c r="C168" s="9" t="s">
        <v>100</v>
      </c>
      <c r="D168" s="68">
        <f>D170+D169</f>
        <v>127.4</v>
      </c>
      <c r="E168" s="68">
        <v>127.4</v>
      </c>
    </row>
    <row r="169" spans="1:5" ht="36">
      <c r="A169" s="89"/>
      <c r="B169" s="38"/>
      <c r="C169" s="35" t="s">
        <v>56</v>
      </c>
      <c r="D169" s="66">
        <v>30</v>
      </c>
      <c r="E169" s="66">
        <v>30</v>
      </c>
    </row>
    <row r="170" spans="1:5" ht="36">
      <c r="A170" s="89"/>
      <c r="B170" s="38"/>
      <c r="C170" s="35" t="s">
        <v>56</v>
      </c>
      <c r="D170" s="66">
        <f>1000-700-202.6</f>
        <v>97.4</v>
      </c>
      <c r="E170" s="66">
        <v>97.4</v>
      </c>
    </row>
    <row r="171" spans="1:5" ht="56.25">
      <c r="A171" s="89"/>
      <c r="B171" s="38"/>
      <c r="C171" s="50" t="s">
        <v>139</v>
      </c>
      <c r="D171" s="68">
        <f>D172</f>
        <v>1380</v>
      </c>
      <c r="E171" s="68">
        <v>1380</v>
      </c>
    </row>
    <row r="172" spans="1:5" ht="18.75">
      <c r="A172" s="89"/>
      <c r="B172" s="38"/>
      <c r="C172" s="57" t="s">
        <v>140</v>
      </c>
      <c r="D172" s="66">
        <v>1380</v>
      </c>
      <c r="E172" s="66">
        <v>1380</v>
      </c>
    </row>
    <row r="173" spans="1:5" ht="18.75">
      <c r="A173" s="89"/>
      <c r="B173" s="38"/>
      <c r="C173" s="7" t="s">
        <v>20</v>
      </c>
      <c r="D173" s="63">
        <f>D174+D190</f>
        <v>3169.1999999999994</v>
      </c>
      <c r="E173" s="63">
        <v>3115.9</v>
      </c>
    </row>
    <row r="174" spans="1:5" ht="75">
      <c r="A174" s="89"/>
      <c r="B174" s="38"/>
      <c r="C174" s="8" t="s">
        <v>101</v>
      </c>
      <c r="D174" s="63">
        <f>D175+D187</f>
        <v>3128.4999999999995</v>
      </c>
      <c r="E174" s="63">
        <v>3115.9</v>
      </c>
    </row>
    <row r="175" spans="1:5" ht="37.5">
      <c r="A175" s="89"/>
      <c r="B175" s="38"/>
      <c r="C175" s="33" t="s">
        <v>122</v>
      </c>
      <c r="D175" s="63">
        <f>D183+D185+D179+D176+D181</f>
        <v>3128.4999999999995</v>
      </c>
      <c r="E175" s="63">
        <v>3115.9</v>
      </c>
    </row>
    <row r="176" spans="1:5" ht="37.5">
      <c r="A176" s="89"/>
      <c r="B176" s="38"/>
      <c r="C176" s="9" t="s">
        <v>159</v>
      </c>
      <c r="D176" s="68">
        <f>D178+D177</f>
        <v>590.6</v>
      </c>
      <c r="E176" s="68">
        <v>590.6</v>
      </c>
    </row>
    <row r="177" spans="1:5" ht="54">
      <c r="A177" s="89"/>
      <c r="B177" s="38"/>
      <c r="C177" s="14" t="s">
        <v>96</v>
      </c>
      <c r="D177" s="66">
        <v>382.2</v>
      </c>
      <c r="E177" s="66">
        <v>382.2</v>
      </c>
    </row>
    <row r="178" spans="1:5" ht="54">
      <c r="A178" s="89"/>
      <c r="B178" s="38"/>
      <c r="C178" s="14" t="s">
        <v>96</v>
      </c>
      <c r="D178" s="66">
        <v>208.4</v>
      </c>
      <c r="E178" s="66">
        <v>208.4</v>
      </c>
    </row>
    <row r="179" spans="1:5" ht="37.5">
      <c r="A179" s="89"/>
      <c r="B179" s="38"/>
      <c r="C179" s="9" t="s">
        <v>132</v>
      </c>
      <c r="D179" s="68">
        <f>D180</f>
        <v>20</v>
      </c>
      <c r="E179" s="68">
        <v>20</v>
      </c>
    </row>
    <row r="180" spans="1:5" ht="36">
      <c r="A180" s="89"/>
      <c r="B180" s="38"/>
      <c r="C180" s="35" t="s">
        <v>56</v>
      </c>
      <c r="D180" s="66">
        <f>100-80</f>
        <v>20</v>
      </c>
      <c r="E180" s="66">
        <v>20</v>
      </c>
    </row>
    <row r="181" spans="1:5" ht="56.25">
      <c r="A181" s="89"/>
      <c r="B181" s="38"/>
      <c r="C181" s="9" t="s">
        <v>133</v>
      </c>
      <c r="D181" s="68">
        <f>D182</f>
        <v>1700</v>
      </c>
      <c r="E181" s="68">
        <v>1700</v>
      </c>
    </row>
    <row r="182" spans="1:5" ht="54">
      <c r="A182" s="89"/>
      <c r="B182" s="38"/>
      <c r="C182" s="14" t="s">
        <v>96</v>
      </c>
      <c r="D182" s="66">
        <v>1700</v>
      </c>
      <c r="E182" s="66">
        <v>1700</v>
      </c>
    </row>
    <row r="183" spans="1:5" ht="56.25">
      <c r="A183" s="89"/>
      <c r="B183" s="38"/>
      <c r="C183" s="9" t="s">
        <v>133</v>
      </c>
      <c r="D183" s="68">
        <f>D184</f>
        <v>817.89999999999964</v>
      </c>
      <c r="E183" s="68">
        <v>805.3</v>
      </c>
    </row>
    <row r="184" spans="1:5" ht="54">
      <c r="A184" s="89"/>
      <c r="B184" s="38"/>
      <c r="C184" s="14" t="s">
        <v>96</v>
      </c>
      <c r="D184" s="66">
        <f>740.7+2791.7-1304.5-1410</f>
        <v>817.89999999999964</v>
      </c>
      <c r="E184" s="66">
        <v>805.3</v>
      </c>
    </row>
    <row r="185" spans="1:5" ht="37.5">
      <c r="A185" s="89"/>
      <c r="B185" s="38"/>
      <c r="C185" s="9" t="s">
        <v>134</v>
      </c>
      <c r="D185" s="68">
        <f>D186</f>
        <v>0</v>
      </c>
      <c r="E185" s="68">
        <v>0</v>
      </c>
    </row>
    <row r="186" spans="1:5" ht="54">
      <c r="A186" s="89"/>
      <c r="B186" s="38"/>
      <c r="C186" s="14" t="s">
        <v>96</v>
      </c>
      <c r="D186" s="66">
        <v>0</v>
      </c>
      <c r="E186" s="66">
        <v>0</v>
      </c>
    </row>
    <row r="187" spans="1:5" ht="37.5">
      <c r="A187" s="89"/>
      <c r="B187" s="38"/>
      <c r="C187" s="33" t="s">
        <v>125</v>
      </c>
      <c r="D187" s="63">
        <f>D188</f>
        <v>0</v>
      </c>
      <c r="E187" s="63">
        <v>0</v>
      </c>
    </row>
    <row r="188" spans="1:5" ht="56.25">
      <c r="A188" s="89"/>
      <c r="B188" s="38"/>
      <c r="C188" s="9" t="s">
        <v>126</v>
      </c>
      <c r="D188" s="68">
        <f>D189</f>
        <v>0</v>
      </c>
      <c r="E188" s="68">
        <v>0</v>
      </c>
    </row>
    <row r="189" spans="1:5" ht="36">
      <c r="A189" s="89"/>
      <c r="B189" s="38"/>
      <c r="C189" s="35" t="s">
        <v>56</v>
      </c>
      <c r="D189" s="66">
        <f>414.7-414.7</f>
        <v>0</v>
      </c>
      <c r="E189" s="66">
        <v>0</v>
      </c>
    </row>
    <row r="190" spans="1:5" ht="18.75">
      <c r="A190" s="89"/>
      <c r="B190" s="38"/>
      <c r="C190" s="8" t="s">
        <v>42</v>
      </c>
      <c r="D190" s="63">
        <f>D191</f>
        <v>40.699999999999989</v>
      </c>
      <c r="E190" s="63">
        <v>0</v>
      </c>
    </row>
    <row r="191" spans="1:5" ht="18.75">
      <c r="A191" s="89"/>
      <c r="B191" s="38"/>
      <c r="C191" s="8" t="s">
        <v>43</v>
      </c>
      <c r="D191" s="63">
        <f>D192+D194</f>
        <v>40.699999999999989</v>
      </c>
      <c r="E191" s="63">
        <v>0</v>
      </c>
    </row>
    <row r="192" spans="1:5" ht="18.75">
      <c r="A192" s="89"/>
      <c r="B192" s="38"/>
      <c r="C192" s="9" t="s">
        <v>149</v>
      </c>
      <c r="D192" s="68">
        <f>D193</f>
        <v>0</v>
      </c>
      <c r="E192" s="68">
        <v>0</v>
      </c>
    </row>
    <row r="193" spans="1:5" ht="36">
      <c r="A193" s="89"/>
      <c r="B193" s="38"/>
      <c r="C193" s="35" t="s">
        <v>56</v>
      </c>
      <c r="D193" s="66">
        <f>240-240</f>
        <v>0</v>
      </c>
      <c r="E193" s="66">
        <v>0</v>
      </c>
    </row>
    <row r="194" spans="1:5" ht="37.5">
      <c r="A194" s="89"/>
      <c r="B194" s="38"/>
      <c r="C194" s="9" t="s">
        <v>160</v>
      </c>
      <c r="D194" s="68">
        <f>D195</f>
        <v>40.699999999999989</v>
      </c>
      <c r="E194" s="68">
        <v>0</v>
      </c>
    </row>
    <row r="195" spans="1:5" ht="18.75">
      <c r="A195" s="89"/>
      <c r="B195" s="38"/>
      <c r="C195" s="35" t="s">
        <v>140</v>
      </c>
      <c r="D195" s="66">
        <f>200-159.3</f>
        <v>40.699999999999989</v>
      </c>
      <c r="E195" s="66">
        <v>0</v>
      </c>
    </row>
    <row r="196" spans="1:5" ht="18.75">
      <c r="A196" s="89"/>
      <c r="B196" s="38"/>
      <c r="C196" s="8" t="s">
        <v>21</v>
      </c>
      <c r="D196" s="63">
        <f>D203+D197</f>
        <v>6638.5000000000009</v>
      </c>
      <c r="E196" s="63">
        <v>5973</v>
      </c>
    </row>
    <row r="197" spans="1:5" ht="93.75">
      <c r="A197" s="89"/>
      <c r="B197" s="38"/>
      <c r="C197" s="8" t="s">
        <v>127</v>
      </c>
      <c r="D197" s="63">
        <f>D198</f>
        <v>1085.5</v>
      </c>
      <c r="E197" s="63">
        <v>1017.2</v>
      </c>
    </row>
    <row r="198" spans="1:5" ht="18.75">
      <c r="A198" s="89"/>
      <c r="B198" s="38"/>
      <c r="C198" s="33" t="s">
        <v>128</v>
      </c>
      <c r="D198" s="63">
        <f>D201+D199</f>
        <v>1085.5</v>
      </c>
      <c r="E198" s="63">
        <v>1017.2</v>
      </c>
    </row>
    <row r="199" spans="1:5" ht="93.75">
      <c r="A199" s="89"/>
      <c r="B199" s="38"/>
      <c r="C199" s="9" t="s">
        <v>129</v>
      </c>
      <c r="D199" s="68">
        <f>D200</f>
        <v>840</v>
      </c>
      <c r="E199" s="68">
        <v>840</v>
      </c>
    </row>
    <row r="200" spans="1:5" ht="36">
      <c r="A200" s="89"/>
      <c r="B200" s="38"/>
      <c r="C200" s="35" t="s">
        <v>56</v>
      </c>
      <c r="D200" s="66">
        <v>840</v>
      </c>
      <c r="E200" s="66">
        <v>840</v>
      </c>
    </row>
    <row r="201" spans="1:5" ht="93.75">
      <c r="A201" s="89"/>
      <c r="B201" s="38"/>
      <c r="C201" s="9" t="s">
        <v>129</v>
      </c>
      <c r="D201" s="68">
        <f>D202</f>
        <v>245.5</v>
      </c>
      <c r="E201" s="68">
        <v>177.2</v>
      </c>
    </row>
    <row r="202" spans="1:5" ht="36">
      <c r="A202" s="89"/>
      <c r="B202" s="38"/>
      <c r="C202" s="35" t="s">
        <v>56</v>
      </c>
      <c r="D202" s="66">
        <f>145.4+0.1+100</f>
        <v>245.5</v>
      </c>
      <c r="E202" s="66">
        <v>177.2</v>
      </c>
    </row>
    <row r="203" spans="1:5" ht="18.75">
      <c r="A203" s="89"/>
      <c r="B203" s="38"/>
      <c r="C203" s="8" t="s">
        <v>42</v>
      </c>
      <c r="D203" s="63">
        <f>D204</f>
        <v>5553.0000000000009</v>
      </c>
      <c r="E203" s="63">
        <v>4955.8</v>
      </c>
    </row>
    <row r="204" spans="1:5" ht="18.75">
      <c r="A204" s="89"/>
      <c r="B204" s="38"/>
      <c r="C204" s="8" t="s">
        <v>43</v>
      </c>
      <c r="D204" s="63">
        <f>D205+D209+D211+D213+D216+D220+D218</f>
        <v>5553.0000000000009</v>
      </c>
      <c r="E204" s="63">
        <v>4955.8</v>
      </c>
    </row>
    <row r="205" spans="1:5" ht="18.75">
      <c r="A205" s="89"/>
      <c r="B205" s="38"/>
      <c r="C205" s="19" t="s">
        <v>106</v>
      </c>
      <c r="D205" s="63">
        <f>D206+D207+D208</f>
        <v>1967.8</v>
      </c>
      <c r="E205" s="63">
        <v>1416.4</v>
      </c>
    </row>
    <row r="206" spans="1:5" ht="36">
      <c r="A206" s="89"/>
      <c r="B206" s="38"/>
      <c r="C206" s="35" t="s">
        <v>56</v>
      </c>
      <c r="D206" s="64">
        <f>380-125.8-164.1</f>
        <v>90.1</v>
      </c>
      <c r="E206" s="64">
        <v>78.8</v>
      </c>
    </row>
    <row r="207" spans="1:5" ht="36">
      <c r="A207" s="89"/>
      <c r="B207" s="38"/>
      <c r="C207" s="35" t="s">
        <v>56</v>
      </c>
      <c r="D207" s="64">
        <f>1309.2-0.1+345.3+222.7+0.1</f>
        <v>1877.2</v>
      </c>
      <c r="E207" s="64">
        <v>1337.3</v>
      </c>
    </row>
    <row r="208" spans="1:5" ht="18.75">
      <c r="A208" s="89"/>
      <c r="B208" s="38"/>
      <c r="C208" s="49" t="s">
        <v>57</v>
      </c>
      <c r="D208" s="64">
        <v>0.5</v>
      </c>
      <c r="E208" s="64">
        <v>0.3</v>
      </c>
    </row>
    <row r="209" spans="1:5" ht="18.75">
      <c r="A209" s="89"/>
      <c r="B209" s="38"/>
      <c r="C209" s="18" t="s">
        <v>102</v>
      </c>
      <c r="D209" s="63">
        <f>D210</f>
        <v>119.5</v>
      </c>
      <c r="E209" s="63">
        <v>101.7</v>
      </c>
    </row>
    <row r="210" spans="1:5" ht="36">
      <c r="A210" s="89"/>
      <c r="B210" s="38"/>
      <c r="C210" s="49" t="s">
        <v>56</v>
      </c>
      <c r="D210" s="66">
        <v>119.5</v>
      </c>
      <c r="E210" s="66">
        <v>101.7</v>
      </c>
    </row>
    <row r="211" spans="1:5" ht="18.75">
      <c r="A211" s="89"/>
      <c r="B211" s="38"/>
      <c r="C211" s="9" t="s">
        <v>103</v>
      </c>
      <c r="D211" s="63">
        <f>D212</f>
        <v>153.4</v>
      </c>
      <c r="E211" s="63">
        <v>153.4</v>
      </c>
    </row>
    <row r="212" spans="1:5" ht="36">
      <c r="A212" s="89"/>
      <c r="B212" s="38"/>
      <c r="C212" s="49" t="s">
        <v>56</v>
      </c>
      <c r="D212" s="64">
        <f>141.5+8.1-0.1+3.9</f>
        <v>153.4</v>
      </c>
      <c r="E212" s="64">
        <v>153.4</v>
      </c>
    </row>
    <row r="213" spans="1:5" ht="18.75">
      <c r="A213" s="89"/>
      <c r="B213" s="38"/>
      <c r="C213" s="19" t="s">
        <v>104</v>
      </c>
      <c r="D213" s="68">
        <f>D214+D215</f>
        <v>1492.2</v>
      </c>
      <c r="E213" s="68">
        <v>1490</v>
      </c>
    </row>
    <row r="214" spans="1:5" ht="36">
      <c r="A214" s="89"/>
      <c r="B214" s="38"/>
      <c r="C214" s="35" t="s">
        <v>56</v>
      </c>
      <c r="D214" s="66">
        <f>883.2+329+80</f>
        <v>1292.2</v>
      </c>
      <c r="E214" s="66">
        <v>1290</v>
      </c>
    </row>
    <row r="215" spans="1:5" ht="36">
      <c r="A215" s="89"/>
      <c r="B215" s="38"/>
      <c r="C215" s="49" t="s">
        <v>56</v>
      </c>
      <c r="D215" s="66">
        <v>200</v>
      </c>
      <c r="E215" s="66">
        <v>200</v>
      </c>
    </row>
    <row r="216" spans="1:5" ht="18.75">
      <c r="A216" s="89"/>
      <c r="B216" s="38"/>
      <c r="C216" s="19" t="s">
        <v>105</v>
      </c>
      <c r="D216" s="68">
        <f>D217</f>
        <v>117.9</v>
      </c>
      <c r="E216" s="68">
        <v>100.3</v>
      </c>
    </row>
    <row r="217" spans="1:5" ht="36">
      <c r="A217" s="89"/>
      <c r="B217" s="38"/>
      <c r="C217" s="49" t="s">
        <v>56</v>
      </c>
      <c r="D217" s="64">
        <v>117.9</v>
      </c>
      <c r="E217" s="64">
        <v>100.3</v>
      </c>
    </row>
    <row r="218" spans="1:5" ht="37.5">
      <c r="A218" s="89"/>
      <c r="B218" s="38"/>
      <c r="C218" s="19" t="s">
        <v>164</v>
      </c>
      <c r="D218" s="68">
        <f>D219</f>
        <v>1202.2</v>
      </c>
      <c r="E218" s="68">
        <v>1193.9000000000001</v>
      </c>
    </row>
    <row r="219" spans="1:5" ht="36">
      <c r="A219" s="89"/>
      <c r="B219" s="38"/>
      <c r="C219" s="58" t="s">
        <v>56</v>
      </c>
      <c r="D219" s="64">
        <v>1202.2</v>
      </c>
      <c r="E219" s="64">
        <v>1193.9000000000001</v>
      </c>
    </row>
    <row r="220" spans="1:5" ht="37.5">
      <c r="A220" s="89"/>
      <c r="B220" s="38"/>
      <c r="C220" s="19" t="s">
        <v>161</v>
      </c>
      <c r="D220" s="68">
        <f>D221</f>
        <v>500</v>
      </c>
      <c r="E220" s="68">
        <v>500</v>
      </c>
    </row>
    <row r="221" spans="1:5" ht="36">
      <c r="A221" s="89"/>
      <c r="B221" s="38"/>
      <c r="C221" s="49" t="s">
        <v>56</v>
      </c>
      <c r="D221" s="64">
        <v>500</v>
      </c>
      <c r="E221" s="64">
        <v>500</v>
      </c>
    </row>
    <row r="222" spans="1:5" ht="18.75">
      <c r="A222" s="89"/>
      <c r="B222" s="38"/>
      <c r="C222" s="7" t="s">
        <v>32</v>
      </c>
      <c r="D222" s="63">
        <f>D223+D244</f>
        <v>20678.5</v>
      </c>
      <c r="E222" s="63">
        <v>19092.400000000001</v>
      </c>
    </row>
    <row r="223" spans="1:5" ht="18.75">
      <c r="A223" s="89"/>
      <c r="B223" s="38"/>
      <c r="C223" s="11" t="s">
        <v>22</v>
      </c>
      <c r="D223" s="68">
        <f>D224</f>
        <v>20498.5</v>
      </c>
      <c r="E223" s="68">
        <v>18912.8</v>
      </c>
    </row>
    <row r="224" spans="1:5" ht="75">
      <c r="A224" s="89"/>
      <c r="B224" s="38"/>
      <c r="C224" s="11" t="s">
        <v>54</v>
      </c>
      <c r="D224" s="68">
        <f>D225</f>
        <v>20498.5</v>
      </c>
      <c r="E224" s="68">
        <v>18912.8</v>
      </c>
    </row>
    <row r="225" spans="1:5" ht="56.25">
      <c r="A225" s="89"/>
      <c r="B225" s="38"/>
      <c r="C225" s="22" t="s">
        <v>108</v>
      </c>
      <c r="D225" s="68">
        <f>D226</f>
        <v>20498.5</v>
      </c>
      <c r="E225" s="68">
        <v>18912.8</v>
      </c>
    </row>
    <row r="226" spans="1:5" ht="37.5">
      <c r="A226" s="89"/>
      <c r="B226" s="38"/>
      <c r="C226" s="10" t="s">
        <v>111</v>
      </c>
      <c r="D226" s="68">
        <f>D227+D234+D238+D236+D232+D240</f>
        <v>20498.5</v>
      </c>
      <c r="E226" s="68">
        <v>18912.8</v>
      </c>
    </row>
    <row r="227" spans="1:5" ht="37.5">
      <c r="A227" s="89"/>
      <c r="B227" s="38"/>
      <c r="C227" s="59" t="s">
        <v>109</v>
      </c>
      <c r="D227" s="63">
        <f>D228+D229+D231+D230</f>
        <v>13860.4</v>
      </c>
      <c r="E227" s="63">
        <v>12274.6</v>
      </c>
    </row>
    <row r="228" spans="1:5" ht="18.75">
      <c r="A228" s="89"/>
      <c r="B228" s="38"/>
      <c r="C228" s="35" t="s">
        <v>58</v>
      </c>
      <c r="D228" s="64">
        <v>7056.7</v>
      </c>
      <c r="E228" s="64">
        <v>6847.4</v>
      </c>
    </row>
    <row r="229" spans="1:5" ht="36">
      <c r="A229" s="89"/>
      <c r="B229" s="38"/>
      <c r="C229" s="35" t="s">
        <v>56</v>
      </c>
      <c r="D229" s="64">
        <v>6297.7</v>
      </c>
      <c r="E229" s="64">
        <v>5014.2</v>
      </c>
    </row>
    <row r="230" spans="1:5" ht="36">
      <c r="A230" s="89"/>
      <c r="B230" s="38"/>
      <c r="C230" s="35" t="s">
        <v>56</v>
      </c>
      <c r="D230" s="64">
        <v>490</v>
      </c>
      <c r="E230" s="64">
        <v>398.9</v>
      </c>
    </row>
    <row r="231" spans="1:5" ht="18.75">
      <c r="A231" s="89"/>
      <c r="B231" s="38"/>
      <c r="C231" s="49" t="s">
        <v>57</v>
      </c>
      <c r="D231" s="64">
        <f>15+1</f>
        <v>16</v>
      </c>
      <c r="E231" s="64">
        <v>14</v>
      </c>
    </row>
    <row r="232" spans="1:5" ht="37.5">
      <c r="A232" s="89"/>
      <c r="B232" s="38"/>
      <c r="C232" s="59" t="s">
        <v>151</v>
      </c>
      <c r="D232" s="63">
        <f>D233</f>
        <v>514</v>
      </c>
      <c r="E232" s="63">
        <v>514</v>
      </c>
    </row>
    <row r="233" spans="1:5" ht="36">
      <c r="A233" s="89"/>
      <c r="B233" s="38"/>
      <c r="C233" s="49" t="s">
        <v>56</v>
      </c>
      <c r="D233" s="64">
        <v>514</v>
      </c>
      <c r="E233" s="64">
        <v>514</v>
      </c>
    </row>
    <row r="234" spans="1:5" ht="37.5">
      <c r="A234" s="89"/>
      <c r="B234" s="38"/>
      <c r="C234" s="59" t="s">
        <v>130</v>
      </c>
      <c r="D234" s="63">
        <f>D235</f>
        <v>2403</v>
      </c>
      <c r="E234" s="63">
        <v>2403</v>
      </c>
    </row>
    <row r="235" spans="1:5" ht="18.75">
      <c r="A235" s="89"/>
      <c r="B235" s="38"/>
      <c r="C235" s="35" t="s">
        <v>58</v>
      </c>
      <c r="D235" s="64">
        <f>2891-776+288</f>
        <v>2403</v>
      </c>
      <c r="E235" s="64">
        <v>2403</v>
      </c>
    </row>
    <row r="236" spans="1:5" ht="37.5">
      <c r="A236" s="89"/>
      <c r="B236" s="38"/>
      <c r="C236" s="59" t="s">
        <v>150</v>
      </c>
      <c r="D236" s="63">
        <f>D237</f>
        <v>0</v>
      </c>
      <c r="E236" s="63">
        <v>0</v>
      </c>
    </row>
    <row r="237" spans="1:5" ht="36">
      <c r="A237" s="89"/>
      <c r="B237" s="38"/>
      <c r="C237" s="49" t="s">
        <v>56</v>
      </c>
      <c r="D237" s="64">
        <f>400-400</f>
        <v>0</v>
      </c>
      <c r="E237" s="64">
        <v>0</v>
      </c>
    </row>
    <row r="238" spans="1:5" ht="37.5">
      <c r="A238" s="89"/>
      <c r="B238" s="38"/>
      <c r="C238" s="59" t="s">
        <v>130</v>
      </c>
      <c r="D238" s="63">
        <f>D239</f>
        <v>2403</v>
      </c>
      <c r="E238" s="63">
        <v>2403</v>
      </c>
    </row>
    <row r="239" spans="1:5" ht="18.75">
      <c r="A239" s="89"/>
      <c r="B239" s="38"/>
      <c r="C239" s="49" t="s">
        <v>58</v>
      </c>
      <c r="D239" s="64">
        <f>2115+288</f>
        <v>2403</v>
      </c>
      <c r="E239" s="64">
        <v>2403</v>
      </c>
    </row>
    <row r="240" spans="1:5" ht="18.75">
      <c r="A240" s="89"/>
      <c r="B240" s="38"/>
      <c r="C240" s="51" t="s">
        <v>42</v>
      </c>
      <c r="D240" s="68">
        <f>D241</f>
        <v>1318.1</v>
      </c>
      <c r="E240" s="68">
        <v>1318.1</v>
      </c>
    </row>
    <row r="241" spans="1:5" ht="18.75">
      <c r="A241" s="89"/>
      <c r="B241" s="38"/>
      <c r="C241" s="8" t="s">
        <v>43</v>
      </c>
      <c r="D241" s="68">
        <f>D242</f>
        <v>1318.1</v>
      </c>
      <c r="E241" s="68">
        <v>1318.1</v>
      </c>
    </row>
    <row r="242" spans="1:5" ht="75">
      <c r="A242" s="89"/>
      <c r="B242" s="38"/>
      <c r="C242" s="59" t="s">
        <v>152</v>
      </c>
      <c r="D242" s="63">
        <f>D243</f>
        <v>1318.1</v>
      </c>
      <c r="E242" s="63">
        <v>1318.1</v>
      </c>
    </row>
    <row r="243" spans="1:5" ht="36">
      <c r="A243" s="89"/>
      <c r="B243" s="38"/>
      <c r="C243" s="49" t="s">
        <v>56</v>
      </c>
      <c r="D243" s="64">
        <v>1318.1</v>
      </c>
      <c r="E243" s="64">
        <v>1318.1</v>
      </c>
    </row>
    <row r="244" spans="1:5" ht="18.75">
      <c r="A244" s="89"/>
      <c r="B244" s="38"/>
      <c r="C244" s="11" t="s">
        <v>0</v>
      </c>
      <c r="D244" s="63">
        <f>D245</f>
        <v>180</v>
      </c>
      <c r="E244" s="63">
        <v>179.6</v>
      </c>
    </row>
    <row r="245" spans="1:5" ht="75">
      <c r="A245" s="89"/>
      <c r="B245" s="38"/>
      <c r="C245" s="11" t="s">
        <v>54</v>
      </c>
      <c r="D245" s="68">
        <f>D246</f>
        <v>180</v>
      </c>
      <c r="E245" s="68">
        <v>179.6</v>
      </c>
    </row>
    <row r="246" spans="1:5" ht="56.25">
      <c r="A246" s="89"/>
      <c r="B246" s="38"/>
      <c r="C246" s="34" t="s">
        <v>108</v>
      </c>
      <c r="D246" s="68">
        <f>D247</f>
        <v>180</v>
      </c>
      <c r="E246" s="68">
        <v>179.6</v>
      </c>
    </row>
    <row r="247" spans="1:5" ht="37.5">
      <c r="A247" s="89"/>
      <c r="B247" s="38"/>
      <c r="C247" s="34" t="s">
        <v>112</v>
      </c>
      <c r="D247" s="68">
        <f>D248</f>
        <v>180</v>
      </c>
      <c r="E247" s="68">
        <v>179.6</v>
      </c>
    </row>
    <row r="248" spans="1:5" ht="18.75">
      <c r="A248" s="89"/>
      <c r="B248" s="38"/>
      <c r="C248" s="32" t="s">
        <v>110</v>
      </c>
      <c r="D248" s="63">
        <f>D249</f>
        <v>180</v>
      </c>
      <c r="E248" s="63">
        <v>179.6</v>
      </c>
    </row>
    <row r="249" spans="1:5" ht="36">
      <c r="A249" s="89"/>
      <c r="B249" s="38"/>
      <c r="C249" s="35" t="s">
        <v>56</v>
      </c>
      <c r="D249" s="64">
        <f>130+50</f>
        <v>180</v>
      </c>
      <c r="E249" s="64">
        <v>179.6</v>
      </c>
    </row>
    <row r="250" spans="1:5" ht="18.75">
      <c r="A250" s="89"/>
      <c r="B250" s="38"/>
      <c r="C250" s="7" t="s">
        <v>24</v>
      </c>
      <c r="D250" s="69">
        <f>D251+D257</f>
        <v>1240</v>
      </c>
      <c r="E250" s="69">
        <v>1187.5</v>
      </c>
    </row>
    <row r="251" spans="1:5" ht="18.75">
      <c r="A251" s="89"/>
      <c r="B251" s="38"/>
      <c r="C251" s="23" t="s">
        <v>25</v>
      </c>
      <c r="D251" s="70">
        <f>D252</f>
        <v>580</v>
      </c>
      <c r="E251" s="70">
        <v>575.70000000000005</v>
      </c>
    </row>
    <row r="252" spans="1:5" ht="18.75">
      <c r="A252" s="89"/>
      <c r="B252" s="38"/>
      <c r="C252" s="8" t="s">
        <v>42</v>
      </c>
      <c r="D252" s="70">
        <f>D253</f>
        <v>580</v>
      </c>
      <c r="E252" s="70">
        <v>575.70000000000005</v>
      </c>
    </row>
    <row r="253" spans="1:5" ht="18.75">
      <c r="A253" s="89"/>
      <c r="B253" s="38"/>
      <c r="C253" s="8" t="s">
        <v>43</v>
      </c>
      <c r="D253" s="70">
        <f>D254</f>
        <v>580</v>
      </c>
      <c r="E253" s="70">
        <v>575.70000000000005</v>
      </c>
    </row>
    <row r="254" spans="1:5" ht="37.5">
      <c r="A254" s="89"/>
      <c r="B254" s="38"/>
      <c r="C254" s="9" t="s">
        <v>48</v>
      </c>
      <c r="D254" s="70">
        <f>D255+D256</f>
        <v>580</v>
      </c>
      <c r="E254" s="70">
        <v>575.70000000000005</v>
      </c>
    </row>
    <row r="255" spans="1:5" ht="36">
      <c r="A255" s="89"/>
      <c r="B255" s="38"/>
      <c r="C255" s="35" t="s">
        <v>59</v>
      </c>
      <c r="D255" s="71">
        <f>450+11.6</f>
        <v>461.6</v>
      </c>
      <c r="E255" s="71"/>
    </row>
    <row r="256" spans="1:5" ht="36">
      <c r="A256" s="89"/>
      <c r="B256" s="38"/>
      <c r="C256" s="35" t="s">
        <v>59</v>
      </c>
      <c r="D256" s="71">
        <v>118.4</v>
      </c>
      <c r="E256" s="71"/>
    </row>
    <row r="257" spans="1:5" ht="18.75">
      <c r="A257" s="89"/>
      <c r="B257" s="38"/>
      <c r="C257" s="7" t="s">
        <v>26</v>
      </c>
      <c r="D257" s="72">
        <f>D258</f>
        <v>660</v>
      </c>
      <c r="E257" s="72">
        <v>611.79999999999995</v>
      </c>
    </row>
    <row r="258" spans="1:5" ht="18.75">
      <c r="A258" s="89"/>
      <c r="B258" s="38"/>
      <c r="C258" s="8" t="s">
        <v>42</v>
      </c>
      <c r="D258" s="70">
        <f>D259</f>
        <v>660</v>
      </c>
      <c r="E258" s="70">
        <v>611.79999999999995</v>
      </c>
    </row>
    <row r="259" spans="1:5" ht="18.75">
      <c r="A259" s="89"/>
      <c r="B259" s="38"/>
      <c r="C259" s="8" t="s">
        <v>43</v>
      </c>
      <c r="D259" s="70">
        <f>D260</f>
        <v>660</v>
      </c>
      <c r="E259" s="70">
        <v>611.79999999999995</v>
      </c>
    </row>
    <row r="260" spans="1:5" ht="56.25">
      <c r="A260" s="89"/>
      <c r="B260" s="38"/>
      <c r="C260" s="9" t="s">
        <v>49</v>
      </c>
      <c r="D260" s="70">
        <f>D261</f>
        <v>660</v>
      </c>
      <c r="E260" s="70">
        <v>611.79999999999995</v>
      </c>
    </row>
    <row r="261" spans="1:5" ht="18.75">
      <c r="A261" s="89"/>
      <c r="B261" s="38"/>
      <c r="C261" s="60" t="s">
        <v>60</v>
      </c>
      <c r="D261" s="71">
        <v>660</v>
      </c>
      <c r="E261" s="71">
        <v>611.79999999999995</v>
      </c>
    </row>
    <row r="262" spans="1:5" ht="18.75">
      <c r="A262" s="89"/>
      <c r="B262" s="38"/>
      <c r="C262" s="61" t="s">
        <v>23</v>
      </c>
      <c r="D262" s="68">
        <f>D263</f>
        <v>359.6</v>
      </c>
      <c r="E262" s="68">
        <v>119.7</v>
      </c>
    </row>
    <row r="263" spans="1:5" ht="18.75">
      <c r="A263" s="89"/>
      <c r="B263" s="38"/>
      <c r="C263" s="61" t="s">
        <v>53</v>
      </c>
      <c r="D263" s="68">
        <f>D265</f>
        <v>359.6</v>
      </c>
      <c r="E263" s="68">
        <v>119.7</v>
      </c>
    </row>
    <row r="264" spans="1:5" ht="75">
      <c r="A264" s="89"/>
      <c r="B264" s="38"/>
      <c r="C264" s="11" t="s">
        <v>54</v>
      </c>
      <c r="D264" s="68">
        <f>D265</f>
        <v>359.6</v>
      </c>
      <c r="E264" s="68">
        <v>119.7</v>
      </c>
    </row>
    <row r="265" spans="1:5" ht="56.25">
      <c r="A265" s="89"/>
      <c r="B265" s="38"/>
      <c r="C265" s="27" t="s">
        <v>113</v>
      </c>
      <c r="D265" s="68">
        <f>D266</f>
        <v>359.6</v>
      </c>
      <c r="E265" s="68">
        <v>119.7</v>
      </c>
    </row>
    <row r="266" spans="1:5" ht="37.5">
      <c r="A266" s="89"/>
      <c r="B266" s="38"/>
      <c r="C266" s="34" t="s">
        <v>115</v>
      </c>
      <c r="D266" s="68">
        <f>D267</f>
        <v>359.6</v>
      </c>
      <c r="E266" s="68">
        <v>119.7</v>
      </c>
    </row>
    <row r="267" spans="1:5" ht="37.5">
      <c r="A267" s="89"/>
      <c r="B267" s="38"/>
      <c r="C267" s="32" t="s">
        <v>114</v>
      </c>
      <c r="D267" s="68">
        <f>D269+D268</f>
        <v>359.6</v>
      </c>
      <c r="E267" s="68">
        <v>119.7</v>
      </c>
    </row>
    <row r="268" spans="1:5" ht="18.75">
      <c r="A268" s="89"/>
      <c r="B268" s="38"/>
      <c r="C268" s="35" t="s">
        <v>58</v>
      </c>
      <c r="D268" s="71">
        <v>100</v>
      </c>
      <c r="E268" s="71">
        <v>28.3</v>
      </c>
    </row>
    <row r="269" spans="1:5" ht="36">
      <c r="A269" s="89"/>
      <c r="B269" s="38"/>
      <c r="C269" s="35" t="s">
        <v>56</v>
      </c>
      <c r="D269" s="71">
        <f>309.6+50-100</f>
        <v>259.60000000000002</v>
      </c>
      <c r="E269" s="71">
        <v>91.4</v>
      </c>
    </row>
    <row r="270" spans="1:5" ht="18.75">
      <c r="A270" s="89"/>
      <c r="B270" s="38"/>
      <c r="C270" s="11" t="s">
        <v>10</v>
      </c>
      <c r="D270" s="70">
        <f>D271</f>
        <v>100</v>
      </c>
      <c r="E270" s="70">
        <v>0</v>
      </c>
    </row>
    <row r="271" spans="1:5" ht="37.5">
      <c r="A271" s="89"/>
      <c r="B271" s="38"/>
      <c r="C271" s="23" t="s">
        <v>50</v>
      </c>
      <c r="D271" s="70">
        <f>D272</f>
        <v>100</v>
      </c>
      <c r="E271" s="70">
        <v>0</v>
      </c>
    </row>
    <row r="272" spans="1:5" ht="18.75">
      <c r="A272" s="89"/>
      <c r="B272" s="38"/>
      <c r="C272" s="8" t="s">
        <v>42</v>
      </c>
      <c r="D272" s="70">
        <f>D273</f>
        <v>100</v>
      </c>
      <c r="E272" s="70">
        <v>0</v>
      </c>
    </row>
    <row r="273" spans="1:5" ht="18.75">
      <c r="A273" s="89"/>
      <c r="B273" s="38"/>
      <c r="C273" s="8" t="s">
        <v>43</v>
      </c>
      <c r="D273" s="70">
        <f>D274</f>
        <v>100</v>
      </c>
      <c r="E273" s="70">
        <v>0</v>
      </c>
    </row>
    <row r="274" spans="1:5" ht="18.75">
      <c r="A274" s="89"/>
      <c r="B274" s="38"/>
      <c r="C274" s="9" t="s">
        <v>68</v>
      </c>
      <c r="D274" s="70">
        <f>D275</f>
        <v>100</v>
      </c>
      <c r="E274" s="70">
        <v>0</v>
      </c>
    </row>
    <row r="275" spans="1:5" ht="19.5" thickBot="1">
      <c r="A275" s="89"/>
      <c r="B275" s="38"/>
      <c r="C275" s="60" t="s">
        <v>31</v>
      </c>
      <c r="D275" s="73">
        <v>100</v>
      </c>
      <c r="E275" s="73">
        <v>0</v>
      </c>
    </row>
    <row r="276" spans="1:5" ht="57" thickBot="1">
      <c r="A276" s="39" t="s">
        <v>27</v>
      </c>
      <c r="B276" s="40"/>
      <c r="C276" s="53" t="s">
        <v>35</v>
      </c>
      <c r="D276" s="76">
        <f>D277</f>
        <v>2397.6</v>
      </c>
      <c r="E276" s="77">
        <v>2174.3000000000002</v>
      </c>
    </row>
    <row r="277" spans="1:5" ht="18.75">
      <c r="A277" s="41"/>
      <c r="B277" s="42"/>
      <c r="C277" s="74" t="s">
        <v>8</v>
      </c>
      <c r="D277" s="75">
        <f>D278+D283+D295</f>
        <v>2397.6</v>
      </c>
      <c r="E277" s="75">
        <v>2174.3000000000002</v>
      </c>
    </row>
    <row r="278" spans="1:5" ht="37.5">
      <c r="A278" s="41"/>
      <c r="B278" s="43"/>
      <c r="C278" s="9" t="s">
        <v>61</v>
      </c>
      <c r="D278" s="63">
        <f>D279</f>
        <v>1511</v>
      </c>
      <c r="E278" s="63">
        <v>1418.4</v>
      </c>
    </row>
    <row r="279" spans="1:5" ht="18.75">
      <c r="A279" s="41"/>
      <c r="B279" s="43"/>
      <c r="C279" s="11" t="s">
        <v>38</v>
      </c>
      <c r="D279" s="63">
        <f>D280</f>
        <v>1511</v>
      </c>
      <c r="E279" s="63">
        <v>1418.4</v>
      </c>
    </row>
    <row r="280" spans="1:5" ht="37.5">
      <c r="A280" s="41"/>
      <c r="B280" s="43"/>
      <c r="C280" s="10" t="s">
        <v>62</v>
      </c>
      <c r="D280" s="63">
        <f>D281</f>
        <v>1511</v>
      </c>
      <c r="E280" s="63">
        <v>1418.4</v>
      </c>
    </row>
    <row r="281" spans="1:5" ht="37.5">
      <c r="A281" s="41"/>
      <c r="B281" s="43"/>
      <c r="C281" s="15" t="s">
        <v>146</v>
      </c>
      <c r="D281" s="63">
        <f>D282</f>
        <v>1511</v>
      </c>
      <c r="E281" s="63">
        <v>1418.4</v>
      </c>
    </row>
    <row r="282" spans="1:5" ht="18">
      <c r="A282" s="41"/>
      <c r="B282" s="43"/>
      <c r="C282" s="35" t="s">
        <v>55</v>
      </c>
      <c r="D282" s="64">
        <f>1205.8+305.2</f>
        <v>1511</v>
      </c>
      <c r="E282" s="64">
        <v>1418.4</v>
      </c>
    </row>
    <row r="283" spans="1:5" ht="56.25">
      <c r="A283" s="41"/>
      <c r="B283" s="43"/>
      <c r="C283" s="11" t="s">
        <v>28</v>
      </c>
      <c r="D283" s="67">
        <f>D284+D291</f>
        <v>856.6</v>
      </c>
      <c r="E283" s="67">
        <v>725.9</v>
      </c>
    </row>
    <row r="284" spans="1:5" ht="37.5">
      <c r="A284" s="41"/>
      <c r="B284" s="43"/>
      <c r="C284" s="11" t="s">
        <v>52</v>
      </c>
      <c r="D284" s="63">
        <f>D287+D285</f>
        <v>784.7</v>
      </c>
      <c r="E284" s="63">
        <v>654</v>
      </c>
    </row>
    <row r="285" spans="1:5" ht="56.25">
      <c r="A285" s="41"/>
      <c r="B285" s="43"/>
      <c r="C285" s="9" t="s">
        <v>144</v>
      </c>
      <c r="D285" s="63">
        <f>D286</f>
        <v>508.5</v>
      </c>
      <c r="E285" s="63">
        <v>495.1</v>
      </c>
    </row>
    <row r="286" spans="1:5" ht="18">
      <c r="A286" s="41"/>
      <c r="B286" s="43"/>
      <c r="C286" s="14" t="s">
        <v>55</v>
      </c>
      <c r="D286" s="66">
        <f>437.5+40+31</f>
        <v>508.5</v>
      </c>
      <c r="E286" s="66">
        <v>495.1</v>
      </c>
    </row>
    <row r="287" spans="1:5" ht="37.5">
      <c r="A287" s="41"/>
      <c r="B287" s="43"/>
      <c r="C287" s="15" t="s">
        <v>145</v>
      </c>
      <c r="D287" s="63">
        <f>D288+D289+D290</f>
        <v>276.20000000000005</v>
      </c>
      <c r="E287" s="63">
        <v>158.9</v>
      </c>
    </row>
    <row r="288" spans="1:5" ht="18">
      <c r="A288" s="41"/>
      <c r="B288" s="43"/>
      <c r="C288" s="35" t="s">
        <v>55</v>
      </c>
      <c r="D288" s="66">
        <v>0</v>
      </c>
      <c r="E288" s="66">
        <v>0</v>
      </c>
    </row>
    <row r="289" spans="1:5" ht="36">
      <c r="A289" s="41"/>
      <c r="B289" s="43"/>
      <c r="C289" s="35" t="s">
        <v>56</v>
      </c>
      <c r="D289" s="66">
        <f>12-12+262.6</f>
        <v>262.60000000000002</v>
      </c>
      <c r="E289" s="66">
        <v>145.80000000000001</v>
      </c>
    </row>
    <row r="290" spans="1:5" ht="18">
      <c r="A290" s="41"/>
      <c r="B290" s="43"/>
      <c r="C290" s="35" t="s">
        <v>57</v>
      </c>
      <c r="D290" s="66">
        <f>12+0.6+0.5+0.5</f>
        <v>13.6</v>
      </c>
      <c r="E290" s="66">
        <v>13.1</v>
      </c>
    </row>
    <row r="291" spans="1:5" ht="18.75">
      <c r="A291" s="44"/>
      <c r="B291" s="43"/>
      <c r="C291" s="8" t="s">
        <v>42</v>
      </c>
      <c r="D291" s="63">
        <f>D292</f>
        <v>71.900000000000006</v>
      </c>
      <c r="E291" s="63">
        <v>71.900000000000006</v>
      </c>
    </row>
    <row r="292" spans="1:5" ht="18.75">
      <c r="A292" s="44"/>
      <c r="B292" s="43"/>
      <c r="C292" s="11" t="s">
        <v>51</v>
      </c>
      <c r="D292" s="63">
        <f>D293</f>
        <v>71.900000000000006</v>
      </c>
      <c r="E292" s="63">
        <v>71.900000000000006</v>
      </c>
    </row>
    <row r="293" spans="1:5" ht="56.25">
      <c r="A293" s="44"/>
      <c r="B293" s="43"/>
      <c r="C293" s="31" t="s">
        <v>107</v>
      </c>
      <c r="D293" s="63">
        <f>D294</f>
        <v>71.900000000000006</v>
      </c>
      <c r="E293" s="63">
        <v>71.900000000000006</v>
      </c>
    </row>
    <row r="294" spans="1:5" ht="18">
      <c r="A294" s="44"/>
      <c r="B294" s="43"/>
      <c r="C294" s="49" t="s">
        <v>44</v>
      </c>
      <c r="D294" s="66">
        <v>71.900000000000006</v>
      </c>
      <c r="E294" s="66">
        <v>71.900000000000006</v>
      </c>
    </row>
    <row r="295" spans="1:5" ht="18.75">
      <c r="A295" s="44"/>
      <c r="B295" s="43"/>
      <c r="C295" s="23" t="s">
        <v>12</v>
      </c>
      <c r="D295" s="63">
        <f>D296</f>
        <v>30</v>
      </c>
      <c r="E295" s="63">
        <v>30</v>
      </c>
    </row>
    <row r="296" spans="1:5" ht="18.75">
      <c r="A296" s="44"/>
      <c r="B296" s="43"/>
      <c r="C296" s="18" t="s">
        <v>42</v>
      </c>
      <c r="D296" s="63">
        <f>D297</f>
        <v>30</v>
      </c>
      <c r="E296" s="63">
        <v>30</v>
      </c>
    </row>
    <row r="297" spans="1:5" ht="18.75">
      <c r="A297" s="44"/>
      <c r="B297" s="43"/>
      <c r="C297" s="8" t="s">
        <v>43</v>
      </c>
      <c r="D297" s="63">
        <f>D298+D307+D309+D315+D317+D319+D313+D302+D305+D311</f>
        <v>30</v>
      </c>
      <c r="E297" s="63">
        <v>30</v>
      </c>
    </row>
    <row r="298" spans="1:5" ht="56.25">
      <c r="A298" s="44"/>
      <c r="B298" s="43"/>
      <c r="C298" s="9" t="s">
        <v>141</v>
      </c>
      <c r="D298" s="63">
        <f>D299</f>
        <v>30</v>
      </c>
      <c r="E298" s="63">
        <v>30</v>
      </c>
    </row>
    <row r="299" spans="1:5" ht="36.75" thickBot="1">
      <c r="A299" s="45"/>
      <c r="B299" s="46"/>
      <c r="C299" s="78" t="s">
        <v>142</v>
      </c>
      <c r="D299" s="79">
        <v>30</v>
      </c>
      <c r="E299" s="79">
        <v>30</v>
      </c>
    </row>
    <row r="300" spans="1:5" ht="21" thickBot="1">
      <c r="A300" s="90"/>
      <c r="B300" s="91"/>
      <c r="C300" s="80" t="s">
        <v>29</v>
      </c>
      <c r="D300" s="81">
        <f>D276+D16</f>
        <v>53702.2</v>
      </c>
      <c r="E300" s="82">
        <v>48397</v>
      </c>
    </row>
    <row r="307" spans="4:5">
      <c r="D307" s="36"/>
      <c r="E307" s="36"/>
    </row>
  </sheetData>
  <autoFilter ref="A14:E300">
    <filterColumn colId="0" showButton="0"/>
    <filterColumn colId="3"/>
  </autoFilter>
  <mergeCells count="11">
    <mergeCell ref="A8:E10"/>
    <mergeCell ref="C1:E1"/>
    <mergeCell ref="C2:E2"/>
    <mergeCell ref="C3:E3"/>
    <mergeCell ref="C4:E4"/>
    <mergeCell ref="A14:B14"/>
    <mergeCell ref="A15:B15"/>
    <mergeCell ref="A17:A275"/>
    <mergeCell ref="A300:B300"/>
    <mergeCell ref="C5:E5"/>
    <mergeCell ref="C11:E11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1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XII (30 дек)</vt:lpstr>
      <vt:lpstr>'XII (30 дек)'!Заголовки_для_печати</vt:lpstr>
      <vt:lpstr>'XII (30 дек)'!Область_печати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2018-03-13T08:19:25Z</cp:lastPrinted>
  <dcterms:created xsi:type="dcterms:W3CDTF">2011-02-10T13:53:26Z</dcterms:created>
  <dcterms:modified xsi:type="dcterms:W3CDTF">2018-03-20T06:47:15Z</dcterms:modified>
</cp:coreProperties>
</file>